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085" windowHeight="8985" activeTab="0"/>
  </bookViews>
  <sheets>
    <sheet name="школы февраль 2013 г." sheetId="1" r:id="rId1"/>
  </sheets>
  <externalReferences>
    <externalReference r:id="rId4"/>
  </externalReferences>
  <definedNames>
    <definedName name="_xlnm.Print_Titles" localSheetId="0">'школы февраль 2013 г.'!$A:$A</definedName>
  </definedNames>
  <calcPr fullCalcOnLoad="1"/>
</workbook>
</file>

<file path=xl/sharedStrings.xml><?xml version="1.0" encoding="utf-8"?>
<sst xmlns="http://schemas.openxmlformats.org/spreadsheetml/2006/main" count="47" uniqueCount="40">
  <si>
    <t>Анализ средней заработной платы по общеобразовательным учреждениям за февраль 2013 года</t>
  </si>
  <si>
    <t>Наименование учреждения</t>
  </si>
  <si>
    <t>Планируемая заработная плата на 01.10.2011</t>
  </si>
  <si>
    <t>Количество учителей план</t>
  </si>
  <si>
    <t>Количество учителей за февраль 2013 года</t>
  </si>
  <si>
    <t>Количество воспитателей</t>
  </si>
  <si>
    <t>Всего работников</t>
  </si>
  <si>
    <t>Количество прочего ПП за февраль 2013 года</t>
  </si>
  <si>
    <t>Уровень средней заработной платы за октябрь-ноябрь 2012 г., установленный соглашением с ДОО ТО</t>
  </si>
  <si>
    <t>Фактически начисленная средняя заработная плата за февраль 2013 г.</t>
  </si>
  <si>
    <t>Стипендия по молодым учителям в расчете на одного учителя</t>
  </si>
  <si>
    <t>Фактически начисленная средняя заработная плата за февраль 2013 г. с учетом стипендии</t>
  </si>
  <si>
    <t>Отклонение фактически начисленной заработной платы за февраль 2013 г. от уровня средней заработной платы за октябрь-ноябрь 2012 г.(без учета стипендии), %</t>
  </si>
  <si>
    <t>Количество молодых учителей за февраль 2013 г.</t>
  </si>
  <si>
    <t>Все работники</t>
  </si>
  <si>
    <t>Учителя</t>
  </si>
  <si>
    <t>Воспитатели, реализующие программу дошкольного образования</t>
  </si>
  <si>
    <t>Прочие педагогические работники</t>
  </si>
  <si>
    <t>МБОУ "СОШ № 2"</t>
  </si>
  <si>
    <t>МБОУ "СОШ № 4"</t>
  </si>
  <si>
    <t>МБОУ "СОШ № 5"</t>
  </si>
  <si>
    <t>МБОУ "СОШ № 7"</t>
  </si>
  <si>
    <t>МБОУ "Тогурская СОШ"</t>
  </si>
  <si>
    <t>МБОУ "Тогурская НОШ"</t>
  </si>
  <si>
    <t>МБОУ "Чажемтовская СОШ"</t>
  </si>
  <si>
    <t>МКОУ "Новоильинская НОШ"</t>
  </si>
  <si>
    <t>МБОУ "Озеренская СОШ"</t>
  </si>
  <si>
    <t xml:space="preserve">МКОУ "Старо-Короткинская ООШ" </t>
  </si>
  <si>
    <t xml:space="preserve">МКОУ "Тискинская ООШ" </t>
  </si>
  <si>
    <t xml:space="preserve">МКОУ "Копыловская  ООШ" </t>
  </si>
  <si>
    <t xml:space="preserve">МБОУ "Новоселовская СОШ" </t>
  </si>
  <si>
    <t xml:space="preserve">МКОУ "Куржинская ООШ" </t>
  </si>
  <si>
    <t xml:space="preserve">МКОУ "Моховская ООШ" </t>
  </si>
  <si>
    <t>МКОУ "Мараксинская ООШ"</t>
  </si>
  <si>
    <t xml:space="preserve">МБОУ "Саровская СОШ" </t>
  </si>
  <si>
    <t xml:space="preserve">МАОУ "Новогоренская СОШ" </t>
  </si>
  <si>
    <t>МКОУ "Дальненская ООШ"</t>
  </si>
  <si>
    <t>МБОУ "Инкинская СОШ"</t>
  </si>
  <si>
    <t xml:space="preserve">МКОУ "ОСОШ" 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</si>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</sst>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45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3" fillId="0" borderId="11" xfId="0" applyFont="1" applyFill="1" applyBorder="1" applyAlignment="1">
      <alignment horizontal="left"/>
    </xf>
    <xf numFmtId="164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 horizontal="right"/>
    </xf>
    <xf numFmtId="0" fontId="24" fillId="0" borderId="11" xfId="0" applyFont="1" applyFill="1" applyBorder="1" applyAlignment="1">
      <alignment horizontal="left"/>
    </xf>
    <xf numFmtId="0" fontId="25" fillId="0" borderId="10" xfId="0" applyFont="1" applyFill="1" applyBorder="1" applyAlignment="1">
      <alignment/>
    </xf>
    <xf numFmtId="0" fontId="25" fillId="0" borderId="0" xfId="0" applyFont="1" applyFill="1" applyAlignment="1">
      <alignment/>
    </xf>
    <xf numFmtId="0" fontId="24" fillId="0" borderId="20" xfId="0" applyFont="1" applyFill="1" applyBorder="1" applyAlignment="1">
      <alignment wrapText="1"/>
    </xf>
    <xf numFmtId="0" fontId="23" fillId="0" borderId="11" xfId="0" applyFont="1" applyFill="1" applyBorder="1" applyAlignment="1">
      <alignment/>
    </xf>
    <xf numFmtId="1" fontId="25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/>
    </xf>
    <xf numFmtId="164" fontId="34" fillId="0" borderId="10" xfId="0" applyNumberFormat="1" applyFont="1" applyFill="1" applyBorder="1" applyAlignment="1">
      <alignment/>
    </xf>
    <xf numFmtId="1" fontId="34" fillId="0" borderId="10" xfId="0" applyNumberFormat="1" applyFont="1" applyFill="1" applyBorder="1" applyAlignment="1">
      <alignment horizontal="center"/>
    </xf>
    <xf numFmtId="1" fontId="34" fillId="0" borderId="10" xfId="0" applyNumberFormat="1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4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conomist1\&#1052;&#1086;&#1080;%20&#1076;&#1086;&#1082;&#1091;&#1084;&#1077;&#1085;&#1090;&#1099;\&#1055;&#1086;&#1074;&#1099;&#1096;&#1077;&#1085;&#1080;&#1077;%20&#1079;&#1072;&#1088;&#1072;&#1073;&#1086;&#1090;&#1085;&#1086;&#1081;%20&#1087;&#1083;&#1072;&#1090;&#1099;\2013%20&#1075;&#1086;&#1076;%20&#1087;&#1086;&#1074;&#1099;&#1096;&#1077;&#1085;&#1080;&#1077;\&#1040;&#1085;&#1072;&#1083;&#1080;&#1079;%20&#1089;&#1088;&#1077;&#1076;&#1085;&#1077;&#1081;%20&#1079;&#1072;&#1088;&#1072;&#1073;&#1086;&#1090;&#1085;&#1086;&#1081;%20&#1087;&#1083;&#1072;&#1090;&#1099;%20&#1079;&#1072;%202013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колы 1 кв. 2013 г. (2)"/>
      <sheetName val="школы 1 кв. 2013 г. для ОУ"/>
      <sheetName val="школы 1 кв. 2013 г."/>
      <sheetName val="школы январь 2013 г. (4)"/>
      <sheetName val="школы январь 2013 г. (2)"/>
      <sheetName val="доп. февраль 2013"/>
      <sheetName val="доп. январь 2013"/>
      <sheetName val="ДОУ февраль 2013"/>
      <sheetName val="ДОУ январь 2013"/>
      <sheetName val="школы февраль 2013 г."/>
      <sheetName val="школы январь 2013 г."/>
      <sheetName val="учителя для Лиханова(февраль)"/>
      <sheetName val="Лист3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725C0"/>
  </sheetPr>
  <dimension ref="A1:V30"/>
  <sheetViews>
    <sheetView tabSelected="1" zoomScale="90" zoomScaleNormal="90" zoomScalePageLayoutView="0" workbookViewId="0" topLeftCell="A1">
      <selection activeCell="N30" sqref="N30"/>
    </sheetView>
  </sheetViews>
  <sheetFormatPr defaultColWidth="31.421875" defaultRowHeight="15"/>
  <cols>
    <col min="1" max="1" width="34.140625" style="0" customWidth="1"/>
    <col min="2" max="2" width="9.28125" style="0" hidden="1" customWidth="1"/>
    <col min="3" max="3" width="8.8515625" style="0" hidden="1" customWidth="1"/>
    <col min="4" max="4" width="10.421875" style="0" hidden="1" customWidth="1"/>
    <col min="5" max="5" width="0.13671875" style="0" customWidth="1"/>
    <col min="6" max="6" width="12.140625" style="0" customWidth="1"/>
    <col min="7" max="7" width="5.140625" style="0" hidden="1" customWidth="1"/>
    <col min="8" max="8" width="3.140625" style="0" hidden="1" customWidth="1"/>
    <col min="9" max="9" width="12.28125" style="0" customWidth="1"/>
    <col min="10" max="10" width="10.7109375" style="0" customWidth="1"/>
    <col min="11" max="11" width="11.421875" style="0" customWidth="1"/>
    <col min="12" max="12" width="10.28125" style="3" customWidth="1"/>
    <col min="13" max="13" width="12.140625" style="3" customWidth="1"/>
    <col min="14" max="14" width="14.28125" style="0" customWidth="1"/>
    <col min="15" max="15" width="9.421875" style="0" customWidth="1"/>
    <col min="16" max="16" width="11.140625" style="0" customWidth="1"/>
    <col min="17" max="17" width="12.28125" style="0" customWidth="1"/>
    <col min="18" max="18" width="12.57421875" style="0" customWidth="1"/>
    <col min="19" max="19" width="13.7109375" style="0" customWidth="1"/>
    <col min="20" max="20" width="11.421875" style="0" customWidth="1"/>
    <col min="21" max="21" width="11.7109375" style="0" customWidth="1"/>
    <col min="22" max="228" width="9.140625" style="0" customWidth="1"/>
  </cols>
  <sheetData>
    <row r="1" spans="1:19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1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4" spans="1:19" ht="195.75" customHeight="1">
      <c r="A4" s="4" t="s">
        <v>1</v>
      </c>
      <c r="B4" s="5" t="s">
        <v>2</v>
      </c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8" t="s">
        <v>8</v>
      </c>
      <c r="K4" s="9"/>
      <c r="L4" s="8" t="s">
        <v>9</v>
      </c>
      <c r="M4" s="9"/>
      <c r="N4" s="10" t="s">
        <v>10</v>
      </c>
      <c r="O4" s="5" t="s">
        <v>11</v>
      </c>
      <c r="P4" s="11"/>
      <c r="Q4" s="5" t="s">
        <v>12</v>
      </c>
      <c r="R4" s="11"/>
      <c r="S4" s="12" t="s">
        <v>13</v>
      </c>
    </row>
    <row r="5" spans="1:19" ht="11.25" customHeight="1" hidden="1">
      <c r="A5" s="4"/>
      <c r="B5" s="13"/>
      <c r="C5" s="13"/>
      <c r="D5" s="13"/>
      <c r="E5" s="14"/>
      <c r="F5" s="14"/>
      <c r="G5" s="14"/>
      <c r="H5" s="14"/>
      <c r="I5" s="14"/>
      <c r="J5" s="15"/>
      <c r="K5" s="15"/>
      <c r="L5" s="15"/>
      <c r="M5" s="15"/>
      <c r="N5" s="16"/>
      <c r="O5" s="17"/>
      <c r="P5" s="17"/>
      <c r="Q5" s="17"/>
      <c r="R5" s="17"/>
      <c r="S5" s="18"/>
    </row>
    <row r="6" spans="1:19" ht="118.5" customHeight="1">
      <c r="A6" s="4"/>
      <c r="B6" s="13" t="s">
        <v>14</v>
      </c>
      <c r="C6" s="19" t="s">
        <v>15</v>
      </c>
      <c r="D6" s="19" t="s">
        <v>16</v>
      </c>
      <c r="E6" s="20"/>
      <c r="F6" s="20"/>
      <c r="G6" s="20"/>
      <c r="H6" s="20"/>
      <c r="I6" s="20"/>
      <c r="J6" s="21" t="s">
        <v>15</v>
      </c>
      <c r="K6" s="21" t="s">
        <v>17</v>
      </c>
      <c r="L6" s="21" t="s">
        <v>15</v>
      </c>
      <c r="M6" s="21" t="s">
        <v>17</v>
      </c>
      <c r="N6" s="22"/>
      <c r="O6" s="19" t="s">
        <v>15</v>
      </c>
      <c r="P6" s="21" t="s">
        <v>17</v>
      </c>
      <c r="Q6" s="19" t="s">
        <v>15</v>
      </c>
      <c r="R6" s="21" t="s">
        <v>17</v>
      </c>
      <c r="S6" s="23"/>
    </row>
    <row r="7" spans="1:19" ht="15" customHeight="1" hidden="1">
      <c r="A7" s="24">
        <v>1</v>
      </c>
      <c r="B7" s="25"/>
      <c r="C7" s="25"/>
      <c r="D7" s="25"/>
      <c r="E7" s="25"/>
      <c r="F7" s="25"/>
      <c r="G7" s="25"/>
      <c r="H7" s="25"/>
      <c r="I7" s="25"/>
      <c r="J7" s="26"/>
      <c r="K7" s="26"/>
      <c r="L7" s="26"/>
      <c r="M7" s="26"/>
      <c r="N7" s="25"/>
      <c r="O7" s="25"/>
      <c r="P7" s="25"/>
      <c r="Q7" s="25"/>
      <c r="R7" s="25"/>
      <c r="S7" s="25"/>
    </row>
    <row r="8" spans="1:19" s="3" customFormat="1" ht="15.75">
      <c r="A8" s="27" t="s">
        <v>18</v>
      </c>
      <c r="B8" s="28">
        <f>2423632/123</f>
        <v>19704.325203252032</v>
      </c>
      <c r="C8" s="28">
        <v>27397</v>
      </c>
      <c r="D8" s="28">
        <v>15379</v>
      </c>
      <c r="E8" s="29">
        <v>47</v>
      </c>
      <c r="F8" s="29">
        <v>47</v>
      </c>
      <c r="G8" s="29">
        <v>11</v>
      </c>
      <c r="H8" s="29">
        <v>122</v>
      </c>
      <c r="I8" s="29">
        <v>22</v>
      </c>
      <c r="J8" s="30">
        <v>31443</v>
      </c>
      <c r="K8" s="28">
        <v>31443</v>
      </c>
      <c r="L8" s="28">
        <v>31443</v>
      </c>
      <c r="M8" s="28">
        <v>31443</v>
      </c>
      <c r="N8" s="31">
        <f>3000/47</f>
        <v>63.829787234042556</v>
      </c>
      <c r="O8" s="28">
        <f>L8+N8</f>
        <v>31506.82978723404</v>
      </c>
      <c r="P8" s="28">
        <f>M8</f>
        <v>31443</v>
      </c>
      <c r="Q8" s="28">
        <f aca="true" t="shared" si="0" ref="Q8:R23">L8/J8*100-100</f>
        <v>0</v>
      </c>
      <c r="R8" s="28">
        <f t="shared" si="0"/>
        <v>0</v>
      </c>
      <c r="S8" s="26">
        <v>1</v>
      </c>
    </row>
    <row r="9" spans="1:22" s="34" customFormat="1" ht="15.75">
      <c r="A9" s="32" t="s">
        <v>19</v>
      </c>
      <c r="B9" s="28">
        <f>1457443/66+3598/66</f>
        <v>22136.984848484848</v>
      </c>
      <c r="C9" s="28">
        <v>29500</v>
      </c>
      <c r="D9" s="28">
        <v>33410</v>
      </c>
      <c r="E9" s="29">
        <v>33</v>
      </c>
      <c r="F9" s="29">
        <v>33</v>
      </c>
      <c r="G9" s="29">
        <v>8</v>
      </c>
      <c r="H9" s="29">
        <v>101</v>
      </c>
      <c r="I9" s="29">
        <v>23</v>
      </c>
      <c r="J9" s="30">
        <v>33022</v>
      </c>
      <c r="K9" s="28">
        <v>28170</v>
      </c>
      <c r="L9" s="28">
        <v>33022</v>
      </c>
      <c r="M9" s="28">
        <v>28170</v>
      </c>
      <c r="N9" s="28">
        <f>6000/33</f>
        <v>181.8181818181818</v>
      </c>
      <c r="O9" s="28">
        <f>L9+N9</f>
        <v>33203.818181818184</v>
      </c>
      <c r="P9" s="28">
        <f aca="true" t="shared" si="1" ref="P9:P28">M9</f>
        <v>28170</v>
      </c>
      <c r="Q9" s="28">
        <f t="shared" si="0"/>
        <v>0</v>
      </c>
      <c r="R9" s="28">
        <f t="shared" si="0"/>
        <v>0</v>
      </c>
      <c r="S9" s="33">
        <v>2</v>
      </c>
      <c r="T9" s="3"/>
      <c r="U9" s="3"/>
      <c r="V9" s="3"/>
    </row>
    <row r="10" spans="1:22" s="34" customFormat="1" ht="15.75">
      <c r="A10" s="32" t="s">
        <v>20</v>
      </c>
      <c r="B10" s="28">
        <f>1493282/55</f>
        <v>27150.581818181818</v>
      </c>
      <c r="C10" s="28">
        <v>30510</v>
      </c>
      <c r="D10" s="28"/>
      <c r="E10" s="29">
        <v>34</v>
      </c>
      <c r="F10" s="29">
        <v>33</v>
      </c>
      <c r="G10" s="29"/>
      <c r="H10" s="29">
        <v>56</v>
      </c>
      <c r="I10" s="29">
        <v>3</v>
      </c>
      <c r="J10" s="30">
        <v>35003</v>
      </c>
      <c r="K10" s="28">
        <v>35003</v>
      </c>
      <c r="L10" s="28">
        <v>35283</v>
      </c>
      <c r="M10" s="28">
        <v>35283</v>
      </c>
      <c r="N10" s="28"/>
      <c r="O10" s="28">
        <f aca="true" t="shared" si="2" ref="O10:O28">L10+N10</f>
        <v>35283</v>
      </c>
      <c r="P10" s="28">
        <f t="shared" si="1"/>
        <v>35283</v>
      </c>
      <c r="Q10" s="28">
        <f t="shared" si="0"/>
        <v>0.7999314344484816</v>
      </c>
      <c r="R10" s="28">
        <f t="shared" si="0"/>
        <v>0.7999314344484816</v>
      </c>
      <c r="S10" s="33"/>
      <c r="T10" s="3"/>
      <c r="U10" s="3"/>
      <c r="V10" s="3"/>
    </row>
    <row r="11" spans="1:22" s="34" customFormat="1" ht="15.75">
      <c r="A11" s="32" t="s">
        <v>21</v>
      </c>
      <c r="B11" s="28">
        <f>2317975/94</f>
        <v>24659.308510638297</v>
      </c>
      <c r="C11" s="28">
        <v>28920</v>
      </c>
      <c r="D11" s="28"/>
      <c r="E11" s="29">
        <v>55</v>
      </c>
      <c r="F11" s="29">
        <v>55</v>
      </c>
      <c r="G11" s="29">
        <v>9</v>
      </c>
      <c r="H11" s="29">
        <v>126</v>
      </c>
      <c r="I11" s="29">
        <v>20</v>
      </c>
      <c r="J11" s="30">
        <v>33249</v>
      </c>
      <c r="K11" s="28">
        <v>33249</v>
      </c>
      <c r="L11" s="28">
        <v>33249</v>
      </c>
      <c r="M11" s="28">
        <v>33249</v>
      </c>
      <c r="N11" s="28">
        <f>12000/55</f>
        <v>218.1818181818182</v>
      </c>
      <c r="O11" s="28">
        <f t="shared" si="2"/>
        <v>33467.181818181816</v>
      </c>
      <c r="P11" s="28">
        <f t="shared" si="1"/>
        <v>33249</v>
      </c>
      <c r="Q11" s="28">
        <f t="shared" si="0"/>
        <v>0</v>
      </c>
      <c r="R11" s="28">
        <f t="shared" si="0"/>
        <v>0</v>
      </c>
      <c r="S11" s="33">
        <v>5</v>
      </c>
      <c r="T11" s="3"/>
      <c r="U11" s="3"/>
      <c r="V11" s="3"/>
    </row>
    <row r="12" spans="1:22" s="34" customFormat="1" ht="15.75">
      <c r="A12" s="32" t="s">
        <v>22</v>
      </c>
      <c r="B12" s="28">
        <f>1670640/76</f>
        <v>21982.105263157893</v>
      </c>
      <c r="C12" s="28">
        <v>25794</v>
      </c>
      <c r="D12" s="28"/>
      <c r="E12" s="29">
        <v>51</v>
      </c>
      <c r="F12" s="29">
        <v>51</v>
      </c>
      <c r="G12" s="29"/>
      <c r="H12" s="29">
        <v>81</v>
      </c>
      <c r="I12" s="29">
        <v>4</v>
      </c>
      <c r="J12" s="30">
        <v>29238</v>
      </c>
      <c r="K12" s="28">
        <v>29238</v>
      </c>
      <c r="L12" s="28">
        <v>29238</v>
      </c>
      <c r="M12" s="28">
        <v>29238</v>
      </c>
      <c r="N12" s="28">
        <f>10000/51</f>
        <v>196.07843137254903</v>
      </c>
      <c r="O12" s="28">
        <f t="shared" si="2"/>
        <v>29434.07843137255</v>
      </c>
      <c r="P12" s="28">
        <f t="shared" si="1"/>
        <v>29238</v>
      </c>
      <c r="Q12" s="28">
        <f t="shared" si="0"/>
        <v>0</v>
      </c>
      <c r="R12" s="28">
        <f t="shared" si="0"/>
        <v>0</v>
      </c>
      <c r="S12" s="33">
        <v>2</v>
      </c>
      <c r="T12" s="3"/>
      <c r="U12" s="3"/>
      <c r="V12" s="3"/>
    </row>
    <row r="13" spans="1:19" s="3" customFormat="1" ht="15.75">
      <c r="A13" s="27" t="s">
        <v>23</v>
      </c>
      <c r="B13" s="28">
        <f>1293810/56</f>
        <v>23103.75</v>
      </c>
      <c r="C13" s="28">
        <v>32680</v>
      </c>
      <c r="D13" s="28">
        <v>22346</v>
      </c>
      <c r="E13" s="29">
        <v>25</v>
      </c>
      <c r="F13" s="29">
        <v>25</v>
      </c>
      <c r="G13" s="29"/>
      <c r="H13" s="29">
        <v>52</v>
      </c>
      <c r="I13" s="29">
        <v>8</v>
      </c>
      <c r="J13" s="30">
        <v>37015</v>
      </c>
      <c r="K13" s="28">
        <v>37015</v>
      </c>
      <c r="L13" s="28">
        <v>37015</v>
      </c>
      <c r="M13" s="28">
        <v>37015</v>
      </c>
      <c r="N13" s="28">
        <f>4000/25</f>
        <v>160</v>
      </c>
      <c r="O13" s="28">
        <f t="shared" si="2"/>
        <v>37175</v>
      </c>
      <c r="P13" s="28">
        <f t="shared" si="1"/>
        <v>37015</v>
      </c>
      <c r="Q13" s="28">
        <f t="shared" si="0"/>
        <v>0</v>
      </c>
      <c r="R13" s="28">
        <f t="shared" si="0"/>
        <v>0</v>
      </c>
      <c r="S13" s="26">
        <v>1</v>
      </c>
    </row>
    <row r="14" spans="1:22" s="34" customFormat="1" ht="16.5" customHeight="1">
      <c r="A14" s="35" t="s">
        <v>24</v>
      </c>
      <c r="B14" s="28">
        <f>1512475/62</f>
        <v>24394.75806451613</v>
      </c>
      <c r="C14" s="28">
        <v>29793</v>
      </c>
      <c r="D14" s="28"/>
      <c r="E14" s="29">
        <v>33</v>
      </c>
      <c r="F14" s="29">
        <v>33</v>
      </c>
      <c r="G14" s="29"/>
      <c r="H14" s="29">
        <v>60</v>
      </c>
      <c r="I14" s="29">
        <v>4</v>
      </c>
      <c r="J14" s="30">
        <v>34241</v>
      </c>
      <c r="K14" s="28">
        <v>34241</v>
      </c>
      <c r="L14" s="28">
        <v>34241</v>
      </c>
      <c r="M14" s="28">
        <v>34241</v>
      </c>
      <c r="N14" s="28">
        <f>5000/33</f>
        <v>151.5151515151515</v>
      </c>
      <c r="O14" s="28">
        <f t="shared" si="2"/>
        <v>34392.51515151515</v>
      </c>
      <c r="P14" s="28">
        <f t="shared" si="1"/>
        <v>34241</v>
      </c>
      <c r="Q14" s="28">
        <f t="shared" si="0"/>
        <v>0</v>
      </c>
      <c r="R14" s="28">
        <f t="shared" si="0"/>
        <v>0</v>
      </c>
      <c r="S14" s="33">
        <v>1</v>
      </c>
      <c r="T14" s="3"/>
      <c r="U14" s="3"/>
      <c r="V14" s="3"/>
    </row>
    <row r="15" spans="1:22" s="34" customFormat="1" ht="15.75">
      <c r="A15" s="32" t="s">
        <v>25</v>
      </c>
      <c r="B15" s="28">
        <f>111133/5</f>
        <v>22226.6</v>
      </c>
      <c r="C15" s="28">
        <v>28987</v>
      </c>
      <c r="D15" s="28">
        <v>7670</v>
      </c>
      <c r="E15" s="29">
        <v>2</v>
      </c>
      <c r="F15" s="29">
        <v>2</v>
      </c>
      <c r="G15" s="29"/>
      <c r="H15" s="29">
        <v>5</v>
      </c>
      <c r="I15" s="29">
        <v>0</v>
      </c>
      <c r="J15" s="30">
        <v>27764</v>
      </c>
      <c r="K15" s="28">
        <v>8162</v>
      </c>
      <c r="L15" s="28">
        <v>27764</v>
      </c>
      <c r="M15" s="28">
        <v>8162</v>
      </c>
      <c r="N15" s="28"/>
      <c r="O15" s="28">
        <f t="shared" si="2"/>
        <v>27764</v>
      </c>
      <c r="P15" s="28">
        <f t="shared" si="1"/>
        <v>8162</v>
      </c>
      <c r="Q15" s="28">
        <f t="shared" si="0"/>
        <v>0</v>
      </c>
      <c r="R15" s="28">
        <f t="shared" si="0"/>
        <v>0</v>
      </c>
      <c r="S15" s="33"/>
      <c r="T15" s="3"/>
      <c r="U15" s="3"/>
      <c r="V15" s="3"/>
    </row>
    <row r="16" spans="1:19" s="3" customFormat="1" ht="15.75">
      <c r="A16" s="36" t="s">
        <v>26</v>
      </c>
      <c r="B16" s="28">
        <f>486484/26</f>
        <v>18710.923076923078</v>
      </c>
      <c r="C16" s="28">
        <v>23107</v>
      </c>
      <c r="D16" s="28"/>
      <c r="E16" s="29">
        <v>14</v>
      </c>
      <c r="F16" s="29">
        <v>14</v>
      </c>
      <c r="G16" s="29"/>
      <c r="H16" s="29">
        <v>25</v>
      </c>
      <c r="I16" s="29">
        <v>0</v>
      </c>
      <c r="J16" s="30">
        <v>26695</v>
      </c>
      <c r="K16" s="28"/>
      <c r="L16" s="28">
        <v>26695</v>
      </c>
      <c r="M16" s="28"/>
      <c r="N16" s="28"/>
      <c r="O16" s="28">
        <f t="shared" si="2"/>
        <v>26695</v>
      </c>
      <c r="P16" s="28"/>
      <c r="Q16" s="28">
        <f t="shared" si="0"/>
        <v>0</v>
      </c>
      <c r="R16" s="28"/>
      <c r="S16" s="26"/>
    </row>
    <row r="17" spans="1:19" s="3" customFormat="1" ht="15.75">
      <c r="A17" s="27" t="s">
        <v>27</v>
      </c>
      <c r="B17" s="28">
        <f>306180/14</f>
        <v>21870</v>
      </c>
      <c r="C17" s="28">
        <v>26254</v>
      </c>
      <c r="D17" s="28">
        <v>11570</v>
      </c>
      <c r="E17" s="29">
        <v>8</v>
      </c>
      <c r="F17" s="29">
        <v>8</v>
      </c>
      <c r="G17" s="29"/>
      <c r="H17" s="29">
        <v>13</v>
      </c>
      <c r="I17" s="29">
        <v>0</v>
      </c>
      <c r="J17" s="30">
        <v>26721</v>
      </c>
      <c r="K17" s="28"/>
      <c r="L17" s="28">
        <v>26721</v>
      </c>
      <c r="M17" s="28"/>
      <c r="N17" s="28">
        <f>4000/8</f>
        <v>500</v>
      </c>
      <c r="O17" s="28">
        <f t="shared" si="2"/>
        <v>27221</v>
      </c>
      <c r="P17" s="28">
        <f t="shared" si="1"/>
        <v>0</v>
      </c>
      <c r="Q17" s="28">
        <f t="shared" si="0"/>
        <v>0</v>
      </c>
      <c r="R17" s="28"/>
      <c r="S17" s="26">
        <v>1</v>
      </c>
    </row>
    <row r="18" spans="1:19" s="3" customFormat="1" ht="15.75">
      <c r="A18" s="27" t="s">
        <v>28</v>
      </c>
      <c r="B18" s="28">
        <v>20197</v>
      </c>
      <c r="C18" s="28">
        <v>22159</v>
      </c>
      <c r="D18" s="28"/>
      <c r="E18" s="29">
        <v>4</v>
      </c>
      <c r="F18" s="29">
        <v>4</v>
      </c>
      <c r="G18" s="29"/>
      <c r="H18" s="29">
        <v>8</v>
      </c>
      <c r="I18" s="29">
        <v>0</v>
      </c>
      <c r="J18" s="30">
        <v>20895</v>
      </c>
      <c r="K18" s="28"/>
      <c r="L18" s="28">
        <v>22957</v>
      </c>
      <c r="M18" s="28"/>
      <c r="N18" s="28">
        <f>4000/4</f>
        <v>1000</v>
      </c>
      <c r="O18" s="28">
        <f t="shared" si="2"/>
        <v>23957</v>
      </c>
      <c r="P18" s="28"/>
      <c r="Q18" s="28">
        <f t="shared" si="0"/>
        <v>9.86838956688203</v>
      </c>
      <c r="R18" s="28"/>
      <c r="S18" s="26">
        <v>1</v>
      </c>
    </row>
    <row r="19" spans="1:19" s="3" customFormat="1" ht="15.75">
      <c r="A19" s="32" t="s">
        <v>29</v>
      </c>
      <c r="B19" s="28">
        <f>230105/12</f>
        <v>19175.416666666668</v>
      </c>
      <c r="C19" s="28">
        <v>20240</v>
      </c>
      <c r="D19" s="28"/>
      <c r="E19" s="29">
        <v>6</v>
      </c>
      <c r="F19" s="29">
        <v>6</v>
      </c>
      <c r="G19" s="29"/>
      <c r="H19" s="29">
        <v>10</v>
      </c>
      <c r="I19" s="29">
        <v>0</v>
      </c>
      <c r="J19" s="30">
        <v>26653</v>
      </c>
      <c r="K19" s="28"/>
      <c r="L19" s="28">
        <v>26653</v>
      </c>
      <c r="M19" s="28"/>
      <c r="N19" s="28"/>
      <c r="O19" s="28">
        <f t="shared" si="2"/>
        <v>26653</v>
      </c>
      <c r="P19" s="28"/>
      <c r="Q19" s="28">
        <f t="shared" si="0"/>
        <v>0</v>
      </c>
      <c r="R19" s="28"/>
      <c r="S19" s="26"/>
    </row>
    <row r="20" spans="1:22" s="34" customFormat="1" ht="15.75">
      <c r="A20" s="32" t="s">
        <v>30</v>
      </c>
      <c r="B20" s="28">
        <f>635664/33</f>
        <v>19262.545454545456</v>
      </c>
      <c r="C20" s="28">
        <v>24000</v>
      </c>
      <c r="D20" s="28">
        <v>19153</v>
      </c>
      <c r="E20" s="29">
        <v>15</v>
      </c>
      <c r="F20" s="29">
        <v>15</v>
      </c>
      <c r="G20" s="29">
        <v>1</v>
      </c>
      <c r="H20" s="29">
        <v>31</v>
      </c>
      <c r="I20" s="29">
        <v>1</v>
      </c>
      <c r="J20" s="30">
        <v>28088</v>
      </c>
      <c r="K20" s="28">
        <v>28088</v>
      </c>
      <c r="L20" s="28">
        <v>28088</v>
      </c>
      <c r="M20" s="28">
        <v>28088</v>
      </c>
      <c r="N20" s="28"/>
      <c r="O20" s="28">
        <f t="shared" si="2"/>
        <v>28088</v>
      </c>
      <c r="P20" s="28">
        <f t="shared" si="1"/>
        <v>28088</v>
      </c>
      <c r="Q20" s="28">
        <f t="shared" si="0"/>
        <v>0</v>
      </c>
      <c r="R20" s="28">
        <f>M20/K20*100-100</f>
        <v>0</v>
      </c>
      <c r="S20" s="33"/>
      <c r="T20" s="3"/>
      <c r="U20" s="3"/>
      <c r="V20" s="3"/>
    </row>
    <row r="21" spans="1:19" s="3" customFormat="1" ht="15.75">
      <c r="A21" s="27" t="s">
        <v>31</v>
      </c>
      <c r="B21" s="28">
        <f>166790/10</f>
        <v>16679</v>
      </c>
      <c r="C21" s="28">
        <v>19299</v>
      </c>
      <c r="D21" s="28"/>
      <c r="E21" s="37">
        <v>5</v>
      </c>
      <c r="F21" s="37">
        <v>5</v>
      </c>
      <c r="G21" s="37"/>
      <c r="H21" s="37">
        <v>9</v>
      </c>
      <c r="I21" s="37">
        <v>0</v>
      </c>
      <c r="J21" s="30">
        <v>22038</v>
      </c>
      <c r="K21" s="28"/>
      <c r="L21" s="28">
        <v>22038</v>
      </c>
      <c r="M21" s="28"/>
      <c r="N21" s="28"/>
      <c r="O21" s="28">
        <f t="shared" si="2"/>
        <v>22038</v>
      </c>
      <c r="P21" s="28"/>
      <c r="Q21" s="28">
        <f t="shared" si="0"/>
        <v>0</v>
      </c>
      <c r="R21" s="28"/>
      <c r="S21" s="26"/>
    </row>
    <row r="22" spans="1:22" s="34" customFormat="1" ht="15.75">
      <c r="A22" s="32" t="s">
        <v>32</v>
      </c>
      <c r="B22" s="28">
        <f>172197/11</f>
        <v>15654.272727272728</v>
      </c>
      <c r="C22" s="28">
        <v>17137</v>
      </c>
      <c r="D22" s="28"/>
      <c r="E22" s="29">
        <v>4</v>
      </c>
      <c r="F22" s="29">
        <v>4</v>
      </c>
      <c r="G22" s="29"/>
      <c r="H22" s="29">
        <v>11</v>
      </c>
      <c r="I22" s="29">
        <v>0</v>
      </c>
      <c r="J22" s="30">
        <v>21187</v>
      </c>
      <c r="K22" s="28"/>
      <c r="L22" s="28">
        <v>21187</v>
      </c>
      <c r="M22" s="28"/>
      <c r="N22" s="28"/>
      <c r="O22" s="28">
        <f t="shared" si="2"/>
        <v>21187</v>
      </c>
      <c r="P22" s="28"/>
      <c r="Q22" s="28">
        <f t="shared" si="0"/>
        <v>0</v>
      </c>
      <c r="R22" s="28"/>
      <c r="S22" s="33"/>
      <c r="T22" s="3"/>
      <c r="U22" s="3"/>
      <c r="V22" s="3"/>
    </row>
    <row r="23" spans="1:22" s="34" customFormat="1" ht="15.75">
      <c r="A23" s="32" t="s">
        <v>33</v>
      </c>
      <c r="B23" s="28">
        <f>496924/34</f>
        <v>14615.411764705883</v>
      </c>
      <c r="C23" s="28">
        <v>20631</v>
      </c>
      <c r="D23" s="28">
        <v>12538</v>
      </c>
      <c r="E23" s="29">
        <v>10</v>
      </c>
      <c r="F23" s="29">
        <v>9</v>
      </c>
      <c r="G23" s="29">
        <v>3</v>
      </c>
      <c r="H23" s="29">
        <v>36</v>
      </c>
      <c r="I23" s="29">
        <v>5</v>
      </c>
      <c r="J23" s="30">
        <v>24617</v>
      </c>
      <c r="K23" s="28">
        <v>22059</v>
      </c>
      <c r="L23" s="28">
        <v>24617</v>
      </c>
      <c r="M23" s="28">
        <v>22059</v>
      </c>
      <c r="N23" s="28"/>
      <c r="O23" s="28">
        <f t="shared" si="2"/>
        <v>24617</v>
      </c>
      <c r="P23" s="28">
        <f t="shared" si="1"/>
        <v>22059</v>
      </c>
      <c r="Q23" s="28">
        <f t="shared" si="0"/>
        <v>0</v>
      </c>
      <c r="R23" s="28">
        <f>M23/K23*100-100</f>
        <v>0</v>
      </c>
      <c r="S23" s="33"/>
      <c r="T23" s="3"/>
      <c r="U23" s="3"/>
      <c r="V23" s="3"/>
    </row>
    <row r="24" spans="1:19" s="3" customFormat="1" ht="15.75">
      <c r="A24" s="32" t="s">
        <v>34</v>
      </c>
      <c r="B24" s="28">
        <f>596553/36</f>
        <v>16570.916666666668</v>
      </c>
      <c r="C24" s="28">
        <v>20049</v>
      </c>
      <c r="D24" s="28">
        <v>18402</v>
      </c>
      <c r="E24" s="29">
        <v>14</v>
      </c>
      <c r="F24" s="29">
        <v>13</v>
      </c>
      <c r="G24" s="29">
        <v>3</v>
      </c>
      <c r="H24" s="29">
        <v>38</v>
      </c>
      <c r="I24" s="29">
        <v>4</v>
      </c>
      <c r="J24" s="30">
        <v>22791</v>
      </c>
      <c r="K24" s="28">
        <v>22791</v>
      </c>
      <c r="L24" s="28">
        <v>22791</v>
      </c>
      <c r="M24" s="28">
        <v>22791</v>
      </c>
      <c r="N24" s="28">
        <f>4000/13</f>
        <v>307.6923076923077</v>
      </c>
      <c r="O24" s="28">
        <f>L24+N24</f>
        <v>23098.69230769231</v>
      </c>
      <c r="P24" s="28">
        <f t="shared" si="1"/>
        <v>22791</v>
      </c>
      <c r="Q24" s="28">
        <f>L24/J24*100-100</f>
        <v>0</v>
      </c>
      <c r="R24" s="28">
        <f>M24/K24*100-100</f>
        <v>0</v>
      </c>
      <c r="S24" s="26">
        <v>1</v>
      </c>
    </row>
    <row r="25" spans="1:19" s="3" customFormat="1" ht="15.75">
      <c r="A25" s="27" t="s">
        <v>35</v>
      </c>
      <c r="B25" s="28">
        <f>484316/24</f>
        <v>20179.833333333332</v>
      </c>
      <c r="C25" s="28">
        <v>22500</v>
      </c>
      <c r="D25" s="28">
        <v>18460</v>
      </c>
      <c r="E25" s="29">
        <v>13</v>
      </c>
      <c r="F25" s="29">
        <v>12</v>
      </c>
      <c r="G25" s="29">
        <v>1</v>
      </c>
      <c r="H25" s="29">
        <v>23</v>
      </c>
      <c r="I25" s="29">
        <v>1</v>
      </c>
      <c r="J25" s="30">
        <v>25415</v>
      </c>
      <c r="K25" s="28">
        <v>15249</v>
      </c>
      <c r="L25" s="28">
        <v>25415</v>
      </c>
      <c r="M25" s="28">
        <v>15249</v>
      </c>
      <c r="N25" s="28"/>
      <c r="O25" s="28">
        <f t="shared" si="2"/>
        <v>25415</v>
      </c>
      <c r="P25" s="28">
        <f t="shared" si="1"/>
        <v>15249</v>
      </c>
      <c r="Q25" s="28">
        <f>L25/J25*100-100</f>
        <v>0</v>
      </c>
      <c r="R25" s="28">
        <f>M25/K25*100-100</f>
        <v>0</v>
      </c>
      <c r="S25" s="26"/>
    </row>
    <row r="26" spans="1:22" s="34" customFormat="1" ht="15.75">
      <c r="A26" s="32" t="s">
        <v>36</v>
      </c>
      <c r="B26" s="28">
        <f>258238/11</f>
        <v>23476.18181818182</v>
      </c>
      <c r="C26" s="28">
        <v>28000</v>
      </c>
      <c r="D26" s="28"/>
      <c r="E26" s="29">
        <v>6</v>
      </c>
      <c r="F26" s="29">
        <v>6</v>
      </c>
      <c r="G26" s="29"/>
      <c r="H26" s="29">
        <v>11</v>
      </c>
      <c r="I26" s="29">
        <v>0</v>
      </c>
      <c r="J26" s="30">
        <v>28389</v>
      </c>
      <c r="K26" s="28"/>
      <c r="L26" s="28">
        <v>28389</v>
      </c>
      <c r="M26" s="28"/>
      <c r="N26" s="28"/>
      <c r="O26" s="28">
        <f t="shared" si="2"/>
        <v>28389</v>
      </c>
      <c r="P26" s="28"/>
      <c r="Q26" s="28">
        <f>L26/J26*100-100</f>
        <v>0</v>
      </c>
      <c r="R26" s="28"/>
      <c r="S26" s="33"/>
      <c r="T26" s="3"/>
      <c r="U26" s="3"/>
      <c r="V26" s="3"/>
    </row>
    <row r="27" spans="1:19" s="3" customFormat="1" ht="15.75">
      <c r="A27" s="27" t="s">
        <v>37</v>
      </c>
      <c r="B27" s="28">
        <f>535977/29</f>
        <v>18481.96551724138</v>
      </c>
      <c r="C27" s="28">
        <v>23713</v>
      </c>
      <c r="D27" s="28">
        <v>34060</v>
      </c>
      <c r="E27" s="29">
        <v>15</v>
      </c>
      <c r="F27" s="29">
        <v>14</v>
      </c>
      <c r="G27" s="29">
        <v>1</v>
      </c>
      <c r="H27" s="29">
        <v>28</v>
      </c>
      <c r="I27" s="29">
        <v>1</v>
      </c>
      <c r="J27" s="30">
        <v>24422</v>
      </c>
      <c r="K27" s="28">
        <v>36103</v>
      </c>
      <c r="L27" s="28">
        <v>24422</v>
      </c>
      <c r="M27" s="28">
        <v>36103</v>
      </c>
      <c r="N27" s="28">
        <f>5000/14</f>
        <v>357.14285714285717</v>
      </c>
      <c r="O27" s="28">
        <f t="shared" si="2"/>
        <v>24779.14285714286</v>
      </c>
      <c r="P27" s="28">
        <f t="shared" si="1"/>
        <v>36103</v>
      </c>
      <c r="Q27" s="28">
        <f>L27/J27*100-100</f>
        <v>0</v>
      </c>
      <c r="R27" s="28">
        <f>M27/K27*100-100</f>
        <v>0</v>
      </c>
      <c r="S27" s="26">
        <v>1</v>
      </c>
    </row>
    <row r="28" spans="1:19" s="3" customFormat="1" ht="15.75">
      <c r="A28" s="27" t="s">
        <v>38</v>
      </c>
      <c r="B28" s="28">
        <f>355384/15</f>
        <v>23692.266666666666</v>
      </c>
      <c r="C28" s="28">
        <f>198700/8</f>
        <v>24837.5</v>
      </c>
      <c r="D28" s="28"/>
      <c r="E28" s="29">
        <v>8</v>
      </c>
      <c r="F28" s="29">
        <v>7</v>
      </c>
      <c r="G28" s="29"/>
      <c r="H28" s="29">
        <v>15</v>
      </c>
      <c r="I28" s="29">
        <v>2</v>
      </c>
      <c r="J28" s="30">
        <v>29219</v>
      </c>
      <c r="K28" s="28">
        <v>29219</v>
      </c>
      <c r="L28" s="28">
        <v>29219</v>
      </c>
      <c r="M28" s="28">
        <v>29219</v>
      </c>
      <c r="N28" s="28"/>
      <c r="O28" s="28">
        <f t="shared" si="2"/>
        <v>29219</v>
      </c>
      <c r="P28" s="28">
        <f t="shared" si="1"/>
        <v>29219</v>
      </c>
      <c r="Q28" s="28">
        <f>L28/J28*100-100</f>
        <v>0</v>
      </c>
      <c r="R28" s="28">
        <f>M28/K28*100-100</f>
        <v>0</v>
      </c>
      <c r="S28" s="26"/>
    </row>
    <row r="29" spans="1:19" s="3" customFormat="1" ht="15">
      <c r="A29" s="26"/>
      <c r="B29" s="28"/>
      <c r="C29" s="28"/>
      <c r="D29" s="28"/>
      <c r="E29" s="29"/>
      <c r="F29" s="29"/>
      <c r="G29" s="29"/>
      <c r="H29" s="29"/>
      <c r="I29" s="29"/>
      <c r="J29" s="28"/>
      <c r="K29" s="28"/>
      <c r="L29" s="28"/>
      <c r="M29" s="28"/>
      <c r="N29" s="28"/>
      <c r="O29" s="28"/>
      <c r="P29" s="28"/>
      <c r="Q29" s="28"/>
      <c r="R29" s="28"/>
      <c r="S29" s="26"/>
    </row>
    <row r="30" spans="1:22" s="43" customFormat="1" ht="15.75">
      <c r="A30" s="38" t="s">
        <v>39</v>
      </c>
      <c r="B30" s="39">
        <f>(355384+17316067)/(819+15)</f>
        <v>21188.790167865707</v>
      </c>
      <c r="C30" s="39">
        <f>10617901/395</f>
        <v>26880.762025316457</v>
      </c>
      <c r="D30" s="39" t="e">
        <f>(D8*11+D9*1+D13*3+D15*1+#REF!*5+D17*1+D20*1+D23*3+D24*3+D25*1+D27*1)/31</f>
        <v>#REF!</v>
      </c>
      <c r="E30" s="40">
        <f>SUM(E8:E28)</f>
        <v>402</v>
      </c>
      <c r="F30" s="40">
        <f>SUM(F8:F28)</f>
        <v>396</v>
      </c>
      <c r="G30" s="40">
        <f>SUM(G8:G28)</f>
        <v>37</v>
      </c>
      <c r="H30" s="40">
        <f>SUM(H8:H28)</f>
        <v>861</v>
      </c>
      <c r="I30" s="40">
        <f>SUM(I8:I28)</f>
        <v>98</v>
      </c>
      <c r="J30" s="41">
        <v>30642</v>
      </c>
      <c r="K30" s="42">
        <v>30685</v>
      </c>
      <c r="L30" s="42">
        <v>30701</v>
      </c>
      <c r="M30" s="42">
        <v>30694</v>
      </c>
      <c r="N30" s="39">
        <v>151.52</v>
      </c>
      <c r="O30" s="41">
        <f>L30+N30</f>
        <v>30852.52</v>
      </c>
      <c r="P30" s="42">
        <f>M30</f>
        <v>30694</v>
      </c>
      <c r="Q30" s="39">
        <f>L30/J30*100-100</f>
        <v>0.19254617844788413</v>
      </c>
      <c r="R30" s="39">
        <f>M30/K30*100-100</f>
        <v>0.02933029167344614</v>
      </c>
      <c r="S30" s="42">
        <f>SUM(S8:S29)</f>
        <v>16</v>
      </c>
      <c r="V30" s="3"/>
    </row>
  </sheetData>
  <sheetProtection/>
  <mergeCells count="14">
    <mergeCell ref="N4:N6"/>
    <mergeCell ref="O4:P4"/>
    <mergeCell ref="Q4:R4"/>
    <mergeCell ref="S4:S6"/>
    <mergeCell ref="A1:S1"/>
    <mergeCell ref="A4:A6"/>
    <mergeCell ref="B4:D4"/>
    <mergeCell ref="E4:E6"/>
    <mergeCell ref="F4:F6"/>
    <mergeCell ref="G4:G6"/>
    <mergeCell ref="H4:H6"/>
    <mergeCell ref="I4:I6"/>
    <mergeCell ref="J4:K4"/>
    <mergeCell ref="L4:M4"/>
  </mergeCells>
  <printOptions/>
  <pageMargins left="0.41" right="0.1968503937007874" top="0.35433070866141736" bottom="0.1968503937007874" header="0.31496062992125984" footer="0.31496062992125984"/>
  <pageSetup horizontalDpi="180" verticalDpi="18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Администрации Колпашевского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В. Парфенова</dc:creator>
  <cp:keywords/>
  <dc:description/>
  <cp:lastModifiedBy>Наталья В. Парфенова</cp:lastModifiedBy>
  <dcterms:created xsi:type="dcterms:W3CDTF">2013-03-12T09:56:07Z</dcterms:created>
  <dcterms:modified xsi:type="dcterms:W3CDTF">2013-03-12T09:57:33Z</dcterms:modified>
  <cp:category/>
  <cp:version/>
  <cp:contentType/>
  <cp:contentStatus/>
</cp:coreProperties>
</file>