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85" windowHeight="8985" activeTab="2"/>
  </bookViews>
  <sheets>
    <sheet name="школы август 2013 г." sheetId="1" r:id="rId1"/>
    <sheet name="доп. август 2013" sheetId="2" r:id="rId2"/>
    <sheet name="ДОУ август 2013" sheetId="3" r:id="rId3"/>
  </sheets>
  <externalReferences>
    <externalReference r:id="rId6"/>
  </externalReferences>
  <definedNames>
    <definedName name="_xlnm.Print_Titles" localSheetId="1">'доп. август 2013'!$A:$A</definedName>
    <definedName name="_xlnm.Print_Titles" localSheetId="2">'ДОУ август 2013'!$A:$A</definedName>
    <definedName name="_xlnm.Print_Titles" localSheetId="0">'школы август 2013 г.'!$A:$A</definedName>
  </definedNames>
  <calcPr fullCalcOnLoad="1"/>
</workbook>
</file>

<file path=xl/sharedStrings.xml><?xml version="1.0" encoding="utf-8"?>
<sst xmlns="http://schemas.openxmlformats.org/spreadsheetml/2006/main" count="73" uniqueCount="61">
  <si>
    <t>Анализ средней заработной платы по общеобразовательным учреждениям за август 2013 года</t>
  </si>
  <si>
    <t>Наименование учреждения</t>
  </si>
  <si>
    <t>Плановое значение показателей за август</t>
  </si>
  <si>
    <t>Фактическое значение показателей за август</t>
  </si>
  <si>
    <t>Отклонение фактически начисленной заработной платы  от установленного уровня (без учета стипендии), %</t>
  </si>
  <si>
    <t>Количество молодых учителей, чел.</t>
  </si>
  <si>
    <t>количество педработников всего</t>
  </si>
  <si>
    <t>в том числе количество учителей</t>
  </si>
  <si>
    <t xml:space="preserve"> уровень средней заработной платы педагогических работников, рублей </t>
  </si>
  <si>
    <t xml:space="preserve"> количество педработников всего</t>
  </si>
  <si>
    <t xml:space="preserve"> ФОТ, рублей</t>
  </si>
  <si>
    <t xml:space="preserve">Средняя заработная плата педагогических работников, рублей </t>
  </si>
  <si>
    <t>количество учителей</t>
  </si>
  <si>
    <t>Стипендия по молодым учителям, рублей</t>
  </si>
  <si>
    <t xml:space="preserve"> средняя заработная плата  с учетом стипендии, рублей</t>
  </si>
  <si>
    <t>МБОУ "СОШ № 2"</t>
  </si>
  <si>
    <t>МБОУ "СОШ № 4"</t>
  </si>
  <si>
    <t>МБОУ "СОШ № 5"</t>
  </si>
  <si>
    <t>МБОУ "СОШ № 7"</t>
  </si>
  <si>
    <t>МБОУ "Тогурская СОШ"</t>
  </si>
  <si>
    <t>МБОУ "Тогурская НОШ"</t>
  </si>
  <si>
    <t>МБОУ "Чажемтовская СОШ"</t>
  </si>
  <si>
    <t>МКОУ "Новоильинская НОШ"</t>
  </si>
  <si>
    <t>МБОУ "Озеренская СОШ"</t>
  </si>
  <si>
    <t xml:space="preserve">МКОУ "Старо-Короткинская ООШ" </t>
  </si>
  <si>
    <t xml:space="preserve">МКОУ "Тискинская ООШ" </t>
  </si>
  <si>
    <t xml:space="preserve">МКОУ "Копыловская  ООШ" </t>
  </si>
  <si>
    <t xml:space="preserve">МБОУ "Новоселовская СОШ" </t>
  </si>
  <si>
    <t xml:space="preserve">МКОУ "Куржинская ООШ" </t>
  </si>
  <si>
    <t xml:space="preserve">МКОУ "Моховская ООШ" </t>
  </si>
  <si>
    <t>МКОУ "Мараксинская ООШ"</t>
  </si>
  <si>
    <t xml:space="preserve">МБОУ "Саровская СОШ" </t>
  </si>
  <si>
    <t xml:space="preserve">МАОУ "Новогоренская СОШ" </t>
  </si>
  <si>
    <t>МКОУ "Дальненская ООШ"</t>
  </si>
  <si>
    <t>МБОУ "Инкинская СОШ"</t>
  </si>
  <si>
    <t xml:space="preserve">МКОУ "ОСОШ" </t>
  </si>
  <si>
    <t>Итого</t>
  </si>
  <si>
    <t>Средняя заработная плата по учреждениям дополнительного образования за август 2013 г.</t>
  </si>
  <si>
    <t>Плановое значение показателей</t>
  </si>
  <si>
    <t>Фактическое значение показателей</t>
  </si>
  <si>
    <t>Отклонение %</t>
  </si>
  <si>
    <t>количество пед.работников</t>
  </si>
  <si>
    <t>уровень средней заработной платы, рублей</t>
  </si>
  <si>
    <t>ФОТ, рублей</t>
  </si>
  <si>
    <t>средняя заработная плата, рублей</t>
  </si>
  <si>
    <t>МБОУ ДОД "ДЭБЦ"</t>
  </si>
  <si>
    <t>МБОУ ДОД " ДЮЦ"</t>
  </si>
  <si>
    <t>МБОУ ДОД "ДШИ" г.Колпашево"</t>
  </si>
  <si>
    <t xml:space="preserve">МБОУ ДОД "ДШИ с.Тогур" </t>
  </si>
  <si>
    <t>МАОУ ДОД "ДЮСШ им.О.Рахматулиной"</t>
  </si>
  <si>
    <t>Средняя заработная плата по дошкольным образовательным учреждениям за август 2013 г.</t>
  </si>
  <si>
    <t>уровень средней заработной платы</t>
  </si>
  <si>
    <t>МБДОУ № 3</t>
  </si>
  <si>
    <t>МБДОУ № 9</t>
  </si>
  <si>
    <t>МБДОУ № 14</t>
  </si>
  <si>
    <t>МБДОУ № 17</t>
  </si>
  <si>
    <t>МБДОУ № 19</t>
  </si>
  <si>
    <t>МБДОУ № 20</t>
  </si>
  <si>
    <t>МБДОУ ЦРР д/с "Золотой ключик"</t>
  </si>
  <si>
    <t>МБДОУ "Озеренский детский сад"</t>
  </si>
  <si>
    <t>МБДОУ "Чажемтовский детский сад"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</si>
</sst>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22" fillId="0" borderId="10" xfId="52" applyNumberFormat="1" applyFont="1" applyFill="1" applyBorder="1" applyAlignment="1">
      <alignment horizontal="center"/>
      <protection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15" xfId="0" applyFont="1" applyFill="1" applyBorder="1" applyAlignment="1">
      <alignment wrapText="1"/>
    </xf>
    <xf numFmtId="0" fontId="21" fillId="0" borderId="14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" fontId="37" fillId="0" borderId="10" xfId="0" applyNumberFormat="1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47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wrapText="1"/>
    </xf>
    <xf numFmtId="1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93;&#1086;&#1076;&#1103;&#1097;&#1072;&#1103;%20&#1087;&#1086;&#1095;&#1090;&#1072;\&#1041;&#1102;&#1076;&#1078;&#1077;&#1090;&#1085;&#1086;-&#1101;&#1082;&#1086;&#1085;&#1086;&#1084;&#1080;&#1095;&#1077;&#1089;&#1082;&#1080;&#1081;%20&#1086;&#1090;&#1076;&#1077;&#1083;\&#1044;&#1086;&#1082;&#1091;&#1084;&#1077;&#1085;&#1090;&#1099;%20&#1087;&#1086;%20&#1079;&#1072;&#1088;&#1072;&#1073;&#1086;&#1090;&#1085;&#1086;&#1081;%20&#1087;&#1083;&#1072;&#1090;&#1077;%202013%20&#1075;&#1086;&#1076;\&#1040;&#1085;&#1072;&#1083;&#1080;&#1079;%20&#1089;&#1088;&#1077;&#1076;&#1085;&#1077;&#1081;%20&#1079;&#1072;&#1088;&#1072;&#1073;&#1086;&#1090;&#1085;&#1086;&#1081;%20&#1087;&#1083;&#1072;&#1090;&#1099;%20&#1079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. август 2013"/>
      <sheetName val="доп. июль 2013"/>
      <sheetName val="доп. июнь 2013"/>
      <sheetName val="доп. май 2013"/>
      <sheetName val="доп. апрель 2013 "/>
      <sheetName val="доп. март 2013"/>
      <sheetName val="доп. февраль 2013"/>
      <sheetName val="доп. январь 2013"/>
      <sheetName val="ДОУ август 2013"/>
      <sheetName val="ДОУ июль 2013"/>
      <sheetName val="ДОУ июнь 2013"/>
      <sheetName val="ДОУ май 2013"/>
      <sheetName val="ДОУ апрель 2013"/>
      <sheetName val="ДОУ март 2013"/>
      <sheetName val="ДОУ февраль 2013"/>
      <sheetName val="ДОУ январь 2013"/>
      <sheetName val="школы август 2013 г."/>
      <sheetName val="школы июль 2013 г."/>
      <sheetName val="школы июнь 2013 г."/>
      <sheetName val="школы май 2013 г."/>
      <sheetName val="школы апрель 2013 г."/>
      <sheetName val="школы март 2013 г."/>
      <sheetName val="школы февраль 2013 г."/>
      <sheetName val="школы январь 2013 г."/>
      <sheetName val="учителя для Лиханова (август)"/>
      <sheetName val="учителя для Лиханова (июль)"/>
      <sheetName val="учителя для Лиханова (июнь)"/>
      <sheetName val="учителя для Лиханова (май) (2)"/>
      <sheetName val="учителя для Лиханова (май)"/>
      <sheetName val="учителя для Лиханова (апр)"/>
      <sheetName val="учителя для Лиханова(март)"/>
      <sheetName val="учителя для Лиханова(февраль)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8"/>
  <sheetViews>
    <sheetView zoomScale="90" zoomScaleNormal="90" zoomScalePageLayoutView="0" workbookViewId="0" topLeftCell="A16">
      <selection activeCell="F28" sqref="F28"/>
    </sheetView>
  </sheetViews>
  <sheetFormatPr defaultColWidth="31.421875" defaultRowHeight="15"/>
  <cols>
    <col min="1" max="1" width="34.7109375" style="0" customWidth="1"/>
    <col min="2" max="2" width="11.57421875" style="0" customWidth="1"/>
    <col min="3" max="3" width="13.8515625" style="0" customWidth="1"/>
    <col min="4" max="4" width="17.140625" style="0" customWidth="1"/>
    <col min="5" max="5" width="15.140625" style="0" customWidth="1"/>
    <col min="6" max="6" width="13.28125" style="0" customWidth="1"/>
    <col min="7" max="7" width="13.140625" style="3" customWidth="1"/>
    <col min="8" max="8" width="13.421875" style="3" customWidth="1"/>
    <col min="9" max="9" width="11.57421875" style="0" customWidth="1"/>
    <col min="10" max="10" width="15.7109375" style="0" customWidth="1"/>
    <col min="11" max="11" width="15.8515625" style="0" customWidth="1"/>
    <col min="12" max="12" width="13.7109375" style="0" customWidth="1"/>
    <col min="13" max="13" width="11.421875" style="0" customWidth="1"/>
    <col min="14" max="14" width="11.7109375" style="0" customWidth="1"/>
    <col min="15" max="221" width="9.140625" style="0" customWidth="1"/>
  </cols>
  <sheetData>
    <row r="1" spans="1:12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" ht="12.75" customHeight="1">
      <c r="A2" s="2"/>
      <c r="B2" s="2"/>
      <c r="C2" s="2"/>
      <c r="D2" s="2"/>
      <c r="E2" s="2"/>
      <c r="F2" s="2"/>
    </row>
    <row r="4" spans="1:12" ht="37.5" customHeight="1">
      <c r="A4" s="4" t="s">
        <v>1</v>
      </c>
      <c r="B4" s="5" t="s">
        <v>2</v>
      </c>
      <c r="C4" s="5"/>
      <c r="D4" s="5"/>
      <c r="E4" s="5" t="s">
        <v>3</v>
      </c>
      <c r="F4" s="5"/>
      <c r="G4" s="5"/>
      <c r="H4" s="5"/>
      <c r="I4" s="5"/>
      <c r="J4" s="5"/>
      <c r="K4" s="6" t="s">
        <v>4</v>
      </c>
      <c r="L4" s="7" t="s">
        <v>5</v>
      </c>
    </row>
    <row r="5" spans="1:12" ht="111" customHeight="1">
      <c r="A5" s="4"/>
      <c r="B5" s="8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8" t="s">
        <v>12</v>
      </c>
      <c r="I5" s="8" t="s">
        <v>13</v>
      </c>
      <c r="J5" s="8" t="s">
        <v>14</v>
      </c>
      <c r="K5" s="10"/>
      <c r="L5" s="11"/>
    </row>
    <row r="6" spans="1:12" s="3" customFormat="1" ht="15.75">
      <c r="A6" s="12" t="s">
        <v>15</v>
      </c>
      <c r="B6" s="13">
        <v>68</v>
      </c>
      <c r="C6" s="13">
        <v>46</v>
      </c>
      <c r="D6" s="13">
        <v>35580</v>
      </c>
      <c r="E6" s="13">
        <v>68</v>
      </c>
      <c r="F6" s="14">
        <v>2419462</v>
      </c>
      <c r="G6" s="13">
        <f aca="true" t="shared" si="0" ref="G6:G26">F6/E6</f>
        <v>35580.32352941176</v>
      </c>
      <c r="H6" s="13">
        <v>47</v>
      </c>
      <c r="I6" s="13">
        <v>3000</v>
      </c>
      <c r="J6" s="13">
        <f aca="true" t="shared" si="1" ref="J6:J26">G6+I6/H6</f>
        <v>35644.1533166458</v>
      </c>
      <c r="K6" s="15">
        <f aca="true" t="shared" si="2" ref="K6:K26">G6/D6*100-100</f>
        <v>0.000909301325918932</v>
      </c>
      <c r="L6" s="16">
        <v>1</v>
      </c>
    </row>
    <row r="7" spans="1:15" s="19" customFormat="1" ht="15.75">
      <c r="A7" s="17" t="s">
        <v>16</v>
      </c>
      <c r="B7" s="13">
        <f>168/3</f>
        <v>56</v>
      </c>
      <c r="C7" s="13">
        <v>33</v>
      </c>
      <c r="D7" s="13">
        <v>38219</v>
      </c>
      <c r="E7" s="13">
        <v>56</v>
      </c>
      <c r="F7" s="14">
        <v>2140264</v>
      </c>
      <c r="G7" s="13">
        <f t="shared" si="0"/>
        <v>38219</v>
      </c>
      <c r="H7" s="13">
        <v>33</v>
      </c>
      <c r="I7" s="13">
        <v>6000</v>
      </c>
      <c r="J7" s="13">
        <f t="shared" si="1"/>
        <v>38400.818181818184</v>
      </c>
      <c r="K7" s="15">
        <f t="shared" si="2"/>
        <v>0</v>
      </c>
      <c r="L7" s="18">
        <v>2</v>
      </c>
      <c r="M7" s="3"/>
      <c r="N7" s="3"/>
      <c r="O7" s="3"/>
    </row>
    <row r="8" spans="1:15" s="19" customFormat="1" ht="15.75">
      <c r="A8" s="17" t="s">
        <v>17</v>
      </c>
      <c r="B8" s="13">
        <f>108/3</f>
        <v>36</v>
      </c>
      <c r="C8" s="13">
        <v>33</v>
      </c>
      <c r="D8" s="13">
        <v>41550</v>
      </c>
      <c r="E8" s="13">
        <v>36</v>
      </c>
      <c r="F8" s="14">
        <v>1495800</v>
      </c>
      <c r="G8" s="13">
        <f t="shared" si="0"/>
        <v>41550</v>
      </c>
      <c r="H8" s="13">
        <v>33</v>
      </c>
      <c r="I8" s="13"/>
      <c r="J8" s="13">
        <f t="shared" si="1"/>
        <v>41550</v>
      </c>
      <c r="K8" s="15">
        <f t="shared" si="2"/>
        <v>0</v>
      </c>
      <c r="L8" s="18"/>
      <c r="M8" s="3"/>
      <c r="N8" s="3"/>
      <c r="O8" s="3"/>
    </row>
    <row r="9" spans="1:15" s="19" customFormat="1" ht="15.75">
      <c r="A9" s="17" t="s">
        <v>18</v>
      </c>
      <c r="B9" s="13">
        <f>225/3</f>
        <v>75</v>
      </c>
      <c r="C9" s="13">
        <v>55</v>
      </c>
      <c r="D9" s="13">
        <v>39256</v>
      </c>
      <c r="E9" s="13">
        <v>75</v>
      </c>
      <c r="F9" s="14">
        <v>3085615</v>
      </c>
      <c r="G9" s="13">
        <f t="shared" si="0"/>
        <v>41141.53333333333</v>
      </c>
      <c r="H9" s="13">
        <v>55</v>
      </c>
      <c r="I9" s="13">
        <v>12000</v>
      </c>
      <c r="J9" s="13">
        <f t="shared" si="1"/>
        <v>41359.71515151515</v>
      </c>
      <c r="K9" s="15">
        <f t="shared" si="2"/>
        <v>4.803172338835665</v>
      </c>
      <c r="L9" s="18">
        <v>5</v>
      </c>
      <c r="M9" s="3"/>
      <c r="N9" s="3"/>
      <c r="O9" s="3"/>
    </row>
    <row r="10" spans="1:15" s="19" customFormat="1" ht="15.75">
      <c r="A10" s="17" t="s">
        <v>19</v>
      </c>
      <c r="B10" s="13">
        <f>165/3</f>
        <v>55</v>
      </c>
      <c r="C10" s="13">
        <v>51</v>
      </c>
      <c r="D10" s="13">
        <v>35541</v>
      </c>
      <c r="E10" s="13">
        <v>54</v>
      </c>
      <c r="F10" s="14">
        <v>1919214</v>
      </c>
      <c r="G10" s="13">
        <f t="shared" si="0"/>
        <v>35541</v>
      </c>
      <c r="H10" s="13">
        <v>50</v>
      </c>
      <c r="I10" s="13">
        <v>5000</v>
      </c>
      <c r="J10" s="13">
        <f t="shared" si="1"/>
        <v>35641</v>
      </c>
      <c r="K10" s="15">
        <f t="shared" si="2"/>
        <v>0</v>
      </c>
      <c r="L10" s="18">
        <v>1</v>
      </c>
      <c r="M10" s="3"/>
      <c r="N10" s="3"/>
      <c r="O10" s="3"/>
    </row>
    <row r="11" spans="1:12" s="3" customFormat="1" ht="15.75">
      <c r="A11" s="12" t="s">
        <v>20</v>
      </c>
      <c r="B11" s="13">
        <f>99/3</f>
        <v>33</v>
      </c>
      <c r="C11" s="13">
        <v>25</v>
      </c>
      <c r="D11" s="13">
        <v>44425</v>
      </c>
      <c r="E11" s="13">
        <v>33</v>
      </c>
      <c r="F11" s="14">
        <v>1524226</v>
      </c>
      <c r="G11" s="13">
        <f t="shared" si="0"/>
        <v>46188.666666666664</v>
      </c>
      <c r="H11" s="13">
        <v>25</v>
      </c>
      <c r="I11" s="13">
        <v>4000</v>
      </c>
      <c r="J11" s="13">
        <f t="shared" si="1"/>
        <v>46348.666666666664</v>
      </c>
      <c r="K11" s="15">
        <f t="shared" si="2"/>
        <v>3.969986869255294</v>
      </c>
      <c r="L11" s="16">
        <v>1</v>
      </c>
    </row>
    <row r="12" spans="1:15" s="19" customFormat="1" ht="16.5" customHeight="1">
      <c r="A12" s="20" t="s">
        <v>21</v>
      </c>
      <c r="B12" s="13">
        <v>36</v>
      </c>
      <c r="C12" s="13">
        <v>33</v>
      </c>
      <c r="D12" s="13">
        <v>41480</v>
      </c>
      <c r="E12" s="13">
        <v>36</v>
      </c>
      <c r="F12" s="14">
        <v>1580386</v>
      </c>
      <c r="G12" s="13">
        <f t="shared" si="0"/>
        <v>43899.61111111111</v>
      </c>
      <c r="H12" s="13">
        <v>33</v>
      </c>
      <c r="I12" s="13">
        <v>5000</v>
      </c>
      <c r="J12" s="13">
        <f t="shared" si="1"/>
        <v>44051.12626262626</v>
      </c>
      <c r="K12" s="15">
        <f t="shared" si="2"/>
        <v>5.833199399978568</v>
      </c>
      <c r="L12" s="18">
        <v>1</v>
      </c>
      <c r="M12" s="3"/>
      <c r="N12" s="3"/>
      <c r="O12" s="3"/>
    </row>
    <row r="13" spans="1:15" s="19" customFormat="1" ht="15.75">
      <c r="A13" s="17" t="s">
        <v>22</v>
      </c>
      <c r="B13" s="13">
        <f>6/3</f>
        <v>2</v>
      </c>
      <c r="C13" s="13">
        <v>2</v>
      </c>
      <c r="D13" s="13">
        <v>35862</v>
      </c>
      <c r="E13" s="13">
        <v>2</v>
      </c>
      <c r="F13" s="14">
        <v>71724</v>
      </c>
      <c r="G13" s="13">
        <f t="shared" si="0"/>
        <v>35862</v>
      </c>
      <c r="H13" s="13">
        <v>2</v>
      </c>
      <c r="I13" s="13"/>
      <c r="J13" s="13">
        <f t="shared" si="1"/>
        <v>35862</v>
      </c>
      <c r="K13" s="15">
        <f t="shared" si="2"/>
        <v>0</v>
      </c>
      <c r="L13" s="18"/>
      <c r="M13" s="3"/>
      <c r="N13" s="3"/>
      <c r="O13" s="3"/>
    </row>
    <row r="14" spans="1:12" s="3" customFormat="1" ht="15.75">
      <c r="A14" s="21" t="s">
        <v>23</v>
      </c>
      <c r="B14" s="13">
        <f>42/3</f>
        <v>14</v>
      </c>
      <c r="C14" s="13">
        <v>14</v>
      </c>
      <c r="D14" s="13">
        <v>31443</v>
      </c>
      <c r="E14" s="13">
        <v>14</v>
      </c>
      <c r="F14" s="14">
        <v>440202</v>
      </c>
      <c r="G14" s="13">
        <f t="shared" si="0"/>
        <v>31443</v>
      </c>
      <c r="H14" s="13">
        <v>14</v>
      </c>
      <c r="I14" s="13"/>
      <c r="J14" s="13">
        <f t="shared" si="1"/>
        <v>31443</v>
      </c>
      <c r="K14" s="15">
        <f t="shared" si="2"/>
        <v>0</v>
      </c>
      <c r="L14" s="16"/>
    </row>
    <row r="15" spans="1:12" s="3" customFormat="1" ht="15.75">
      <c r="A15" s="12" t="s">
        <v>24</v>
      </c>
      <c r="B15" s="13">
        <f>24/3</f>
        <v>8</v>
      </c>
      <c r="C15" s="13">
        <v>8</v>
      </c>
      <c r="D15" s="13">
        <v>31983</v>
      </c>
      <c r="E15" s="13">
        <v>8</v>
      </c>
      <c r="F15" s="14">
        <v>255864</v>
      </c>
      <c r="G15" s="13">
        <f t="shared" si="0"/>
        <v>31983</v>
      </c>
      <c r="H15" s="13">
        <v>8</v>
      </c>
      <c r="I15" s="13"/>
      <c r="J15" s="13">
        <f t="shared" si="1"/>
        <v>31983</v>
      </c>
      <c r="K15" s="15">
        <f t="shared" si="2"/>
        <v>0</v>
      </c>
      <c r="L15" s="16"/>
    </row>
    <row r="16" spans="1:12" s="3" customFormat="1" ht="15.75">
      <c r="A16" s="12" t="s">
        <v>25</v>
      </c>
      <c r="B16" s="13">
        <f>12/3</f>
        <v>4</v>
      </c>
      <c r="C16" s="13">
        <v>4</v>
      </c>
      <c r="D16" s="13">
        <v>30121</v>
      </c>
      <c r="E16" s="13">
        <v>4</v>
      </c>
      <c r="F16" s="14">
        <v>129281</v>
      </c>
      <c r="G16" s="13">
        <f t="shared" si="0"/>
        <v>32320.25</v>
      </c>
      <c r="H16" s="13">
        <v>4</v>
      </c>
      <c r="I16" s="13">
        <v>4000</v>
      </c>
      <c r="J16" s="13">
        <f t="shared" si="1"/>
        <v>33320.25</v>
      </c>
      <c r="K16" s="15">
        <f t="shared" si="2"/>
        <v>7.301384416188043</v>
      </c>
      <c r="L16" s="16">
        <v>1</v>
      </c>
    </row>
    <row r="17" spans="1:12" s="3" customFormat="1" ht="15.75">
      <c r="A17" s="17" t="s">
        <v>26</v>
      </c>
      <c r="B17" s="13">
        <f>18/3</f>
        <v>6</v>
      </c>
      <c r="C17" s="13">
        <v>6</v>
      </c>
      <c r="D17" s="13">
        <v>33920</v>
      </c>
      <c r="E17" s="13">
        <v>6</v>
      </c>
      <c r="F17" s="14">
        <v>203520</v>
      </c>
      <c r="G17" s="13">
        <f t="shared" si="0"/>
        <v>33920</v>
      </c>
      <c r="H17" s="13">
        <v>6</v>
      </c>
      <c r="I17" s="13"/>
      <c r="J17" s="13">
        <f t="shared" si="1"/>
        <v>33920</v>
      </c>
      <c r="K17" s="15">
        <f t="shared" si="2"/>
        <v>0</v>
      </c>
      <c r="L17" s="16"/>
    </row>
    <row r="18" spans="1:15" s="19" customFormat="1" ht="15.75">
      <c r="A18" s="17" t="s">
        <v>27</v>
      </c>
      <c r="B18" s="13">
        <v>15</v>
      </c>
      <c r="C18" s="13">
        <v>14</v>
      </c>
      <c r="D18" s="13">
        <v>35695</v>
      </c>
      <c r="E18" s="13">
        <v>15</v>
      </c>
      <c r="F18" s="14">
        <v>535426</v>
      </c>
      <c r="G18" s="13">
        <f t="shared" si="0"/>
        <v>35695.066666666666</v>
      </c>
      <c r="H18" s="13">
        <v>14</v>
      </c>
      <c r="I18" s="13"/>
      <c r="J18" s="13">
        <f t="shared" si="1"/>
        <v>35695.066666666666</v>
      </c>
      <c r="K18" s="15">
        <f t="shared" si="2"/>
        <v>0.0001867675211144615</v>
      </c>
      <c r="L18" s="18"/>
      <c r="M18" s="3"/>
      <c r="N18" s="3"/>
      <c r="O18" s="3"/>
    </row>
    <row r="19" spans="1:12" s="3" customFormat="1" ht="15.75">
      <c r="A19" s="12" t="s">
        <v>28</v>
      </c>
      <c r="B19" s="13">
        <f>15/3</f>
        <v>5</v>
      </c>
      <c r="C19" s="22">
        <v>5</v>
      </c>
      <c r="D19" s="13">
        <v>31472</v>
      </c>
      <c r="E19" s="13">
        <v>5</v>
      </c>
      <c r="F19" s="14">
        <v>217345</v>
      </c>
      <c r="G19" s="13">
        <f t="shared" si="0"/>
        <v>43469</v>
      </c>
      <c r="H19" s="22">
        <v>5</v>
      </c>
      <c r="I19" s="13"/>
      <c r="J19" s="13">
        <f t="shared" si="1"/>
        <v>43469</v>
      </c>
      <c r="K19" s="15">
        <f t="shared" si="2"/>
        <v>38.11959837315709</v>
      </c>
      <c r="L19" s="16"/>
    </row>
    <row r="20" spans="1:15" s="19" customFormat="1" ht="15.75">
      <c r="A20" s="17" t="s">
        <v>29</v>
      </c>
      <c r="B20" s="13">
        <f>12/3</f>
        <v>4</v>
      </c>
      <c r="C20" s="13">
        <v>4</v>
      </c>
      <c r="D20" s="13">
        <v>23365</v>
      </c>
      <c r="E20" s="13">
        <v>4</v>
      </c>
      <c r="F20" s="14">
        <v>94309</v>
      </c>
      <c r="G20" s="13">
        <f t="shared" si="0"/>
        <v>23577.25</v>
      </c>
      <c r="H20" s="13">
        <v>4</v>
      </c>
      <c r="I20" s="13"/>
      <c r="J20" s="13">
        <f t="shared" si="1"/>
        <v>23577.25</v>
      </c>
      <c r="K20" s="15">
        <f t="shared" si="2"/>
        <v>0.9084100149796797</v>
      </c>
      <c r="L20" s="18"/>
      <c r="M20" s="3"/>
      <c r="N20" s="3"/>
      <c r="O20" s="3"/>
    </row>
    <row r="21" spans="1:15" s="19" customFormat="1" ht="15.75">
      <c r="A21" s="17" t="s">
        <v>30</v>
      </c>
      <c r="B21" s="13">
        <f>42/3</f>
        <v>14</v>
      </c>
      <c r="C21" s="13">
        <v>9</v>
      </c>
      <c r="D21" s="13">
        <v>28374</v>
      </c>
      <c r="E21" s="13">
        <v>14</v>
      </c>
      <c r="F21" s="14">
        <v>403078</v>
      </c>
      <c r="G21" s="13">
        <f t="shared" si="0"/>
        <v>28791.285714285714</v>
      </c>
      <c r="H21" s="13">
        <v>9</v>
      </c>
      <c r="I21" s="13"/>
      <c r="J21" s="13">
        <f t="shared" si="1"/>
        <v>28791.285714285714</v>
      </c>
      <c r="K21" s="15">
        <f t="shared" si="2"/>
        <v>1.4706622763294348</v>
      </c>
      <c r="L21" s="18"/>
      <c r="M21" s="3"/>
      <c r="N21" s="3"/>
      <c r="O21" s="3"/>
    </row>
    <row r="22" spans="1:12" s="3" customFormat="1" ht="15.75">
      <c r="A22" s="17" t="s">
        <v>31</v>
      </c>
      <c r="B22" s="13">
        <f>51/3</f>
        <v>17</v>
      </c>
      <c r="C22" s="13">
        <v>13</v>
      </c>
      <c r="D22" s="13">
        <v>24500</v>
      </c>
      <c r="E22" s="13">
        <v>17</v>
      </c>
      <c r="F22" s="14">
        <v>421306</v>
      </c>
      <c r="G22" s="13">
        <f t="shared" si="0"/>
        <v>24782.70588235294</v>
      </c>
      <c r="H22" s="13">
        <v>13</v>
      </c>
      <c r="I22" s="13">
        <v>4000</v>
      </c>
      <c r="J22" s="13">
        <f t="shared" si="1"/>
        <v>25090.39819004525</v>
      </c>
      <c r="K22" s="15">
        <f t="shared" si="2"/>
        <v>1.1539015606242486</v>
      </c>
      <c r="L22" s="16">
        <v>1</v>
      </c>
    </row>
    <row r="23" spans="1:12" s="3" customFormat="1" ht="15.75">
      <c r="A23" s="12" t="s">
        <v>32</v>
      </c>
      <c r="B23" s="13">
        <f>39/3</f>
        <v>13</v>
      </c>
      <c r="C23" s="13">
        <v>12</v>
      </c>
      <c r="D23" s="13">
        <v>30173</v>
      </c>
      <c r="E23" s="13">
        <v>13</v>
      </c>
      <c r="F23" s="14">
        <v>397250</v>
      </c>
      <c r="G23" s="13">
        <f t="shared" si="0"/>
        <v>30557.69230769231</v>
      </c>
      <c r="H23" s="13">
        <v>12</v>
      </c>
      <c r="I23" s="13"/>
      <c r="J23" s="13">
        <f t="shared" si="1"/>
        <v>30557.69230769231</v>
      </c>
      <c r="K23" s="15">
        <f t="shared" si="2"/>
        <v>1.2749554492172024</v>
      </c>
      <c r="L23" s="16"/>
    </row>
    <row r="24" spans="1:15" s="19" customFormat="1" ht="15.75">
      <c r="A24" s="17" t="s">
        <v>33</v>
      </c>
      <c r="B24" s="13">
        <f>18/3</f>
        <v>6</v>
      </c>
      <c r="C24" s="13">
        <v>6</v>
      </c>
      <c r="D24" s="13">
        <v>35240</v>
      </c>
      <c r="E24" s="13">
        <v>6</v>
      </c>
      <c r="F24" s="14">
        <v>218547</v>
      </c>
      <c r="G24" s="13">
        <f t="shared" si="0"/>
        <v>36424.5</v>
      </c>
      <c r="H24" s="13">
        <v>6</v>
      </c>
      <c r="I24" s="13"/>
      <c r="J24" s="13">
        <f t="shared" si="1"/>
        <v>36424.5</v>
      </c>
      <c r="K24" s="15">
        <f t="shared" si="2"/>
        <v>3.3612372304199596</v>
      </c>
      <c r="L24" s="18"/>
      <c r="M24" s="3"/>
      <c r="N24" s="3"/>
      <c r="O24" s="3"/>
    </row>
    <row r="25" spans="1:12" s="3" customFormat="1" ht="15.75">
      <c r="A25" s="12" t="s">
        <v>34</v>
      </c>
      <c r="B25" s="13">
        <f>45/3</f>
        <v>15</v>
      </c>
      <c r="C25" s="13">
        <v>14</v>
      </c>
      <c r="D25" s="13">
        <v>31753</v>
      </c>
      <c r="E25" s="13">
        <v>15</v>
      </c>
      <c r="F25" s="14">
        <v>464976</v>
      </c>
      <c r="G25" s="13">
        <f t="shared" si="0"/>
        <v>30998.4</v>
      </c>
      <c r="H25" s="13">
        <v>14</v>
      </c>
      <c r="I25" s="13">
        <v>5000</v>
      </c>
      <c r="J25" s="13">
        <f t="shared" si="1"/>
        <v>31355.54285714286</v>
      </c>
      <c r="K25" s="15">
        <f t="shared" si="2"/>
        <v>-2.376468365193844</v>
      </c>
      <c r="L25" s="16">
        <v>1</v>
      </c>
    </row>
    <row r="26" spans="1:12" s="3" customFormat="1" ht="15.75">
      <c r="A26" s="12" t="s">
        <v>35</v>
      </c>
      <c r="B26" s="13">
        <f>27/3</f>
        <v>9</v>
      </c>
      <c r="C26" s="13">
        <v>7</v>
      </c>
      <c r="D26" s="13">
        <v>37536</v>
      </c>
      <c r="E26" s="13">
        <v>9</v>
      </c>
      <c r="F26" s="14">
        <v>337825</v>
      </c>
      <c r="G26" s="13">
        <f t="shared" si="0"/>
        <v>37536.11111111111</v>
      </c>
      <c r="H26" s="13">
        <v>7</v>
      </c>
      <c r="I26" s="13"/>
      <c r="J26" s="13">
        <f t="shared" si="1"/>
        <v>37536.11111111111</v>
      </c>
      <c r="K26" s="15">
        <f t="shared" si="2"/>
        <v>0.00029601212465024673</v>
      </c>
      <c r="L26" s="16"/>
    </row>
    <row r="27" spans="1:12" s="3" customFormat="1" ht="15">
      <c r="A27" s="23"/>
      <c r="B27" s="13"/>
      <c r="C27" s="13"/>
      <c r="D27" s="24"/>
      <c r="E27" s="24"/>
      <c r="F27" s="24"/>
      <c r="G27" s="15"/>
      <c r="H27" s="15"/>
      <c r="I27" s="15"/>
      <c r="J27" s="13"/>
      <c r="K27" s="15"/>
      <c r="L27" s="16"/>
    </row>
    <row r="28" spans="1:15" s="29" customFormat="1" ht="15.75">
      <c r="A28" s="25" t="s">
        <v>36</v>
      </c>
      <c r="B28" s="26">
        <f>SUM(B6:B27)</f>
        <v>491</v>
      </c>
      <c r="C28" s="26">
        <f>SUM(C6:C26)</f>
        <v>394</v>
      </c>
      <c r="D28" s="26">
        <f>(B6*D6+B7*D7+B8*D8+B9*D9+B10*D10+B11*D11+B12*D12+B13*D13+B14*D14+B15*D15+B16*D16+B17*D17+B18*D18+B19*D19+B20*D20+B21*D21+B22*D22+B23*D23+B24*D24+B25*D25+B26*D26)/B28</f>
        <v>36707.427698574334</v>
      </c>
      <c r="E28" s="26">
        <f>SUM(E6:E27)</f>
        <v>490</v>
      </c>
      <c r="F28" s="26">
        <f>SUM(F6:F27)</f>
        <v>18355620</v>
      </c>
      <c r="G28" s="26">
        <f>F28/E28</f>
        <v>37460.448979591834</v>
      </c>
      <c r="H28" s="26">
        <f>SUM(H6:H26)</f>
        <v>394</v>
      </c>
      <c r="I28" s="26">
        <f>SUM(I6:I26)</f>
        <v>48000</v>
      </c>
      <c r="J28" s="26">
        <f>G28+I28/H28</f>
        <v>37582.27639075935</v>
      </c>
      <c r="K28" s="27">
        <f>G28/D28*100-100</f>
        <v>2.051413918733246</v>
      </c>
      <c r="L28" s="28">
        <f>SUM(L6:L27)</f>
        <v>14</v>
      </c>
      <c r="O28" s="3"/>
    </row>
  </sheetData>
  <sheetProtection/>
  <mergeCells count="6">
    <mergeCell ref="A1:L1"/>
    <mergeCell ref="A4:A5"/>
    <mergeCell ref="B4:D4"/>
    <mergeCell ref="E4:J4"/>
    <mergeCell ref="K4:K5"/>
    <mergeCell ref="L4:L5"/>
  </mergeCells>
  <printOptions/>
  <pageMargins left="0.1968503937007874" right="0.1968503937007874" top="0.35433070866141736" bottom="0.1968503937007874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zoomScalePageLayoutView="0" workbookViewId="0" topLeftCell="A1">
      <selection activeCell="D5" sqref="D5:E9"/>
    </sheetView>
  </sheetViews>
  <sheetFormatPr defaultColWidth="31.421875" defaultRowHeight="15"/>
  <cols>
    <col min="1" max="1" width="43.00390625" style="0" customWidth="1"/>
    <col min="2" max="2" width="16.7109375" style="0" customWidth="1"/>
    <col min="3" max="3" width="17.421875" style="0" customWidth="1"/>
    <col min="4" max="4" width="15.8515625" style="0" customWidth="1"/>
    <col min="5" max="5" width="16.421875" style="0" customWidth="1"/>
    <col min="6" max="6" width="16.8515625" style="0" customWidth="1"/>
    <col min="7" max="7" width="13.140625" style="0" customWidth="1"/>
    <col min="8" max="224" width="9.140625" style="0" customWidth="1"/>
  </cols>
  <sheetData>
    <row r="1" spans="1:7" ht="24.75" customHeight="1">
      <c r="A1" s="30" t="s">
        <v>37</v>
      </c>
      <c r="B1" s="30"/>
      <c r="C1" s="30"/>
      <c r="D1" s="30"/>
      <c r="E1" s="30"/>
      <c r="F1" s="30"/>
      <c r="G1" s="30"/>
    </row>
    <row r="3" spans="1:7" ht="38.25" customHeight="1">
      <c r="A3" s="5" t="s">
        <v>1</v>
      </c>
      <c r="B3" s="31" t="s">
        <v>38</v>
      </c>
      <c r="C3" s="32"/>
      <c r="D3" s="31" t="s">
        <v>39</v>
      </c>
      <c r="E3" s="32"/>
      <c r="F3" s="33"/>
      <c r="G3" s="5" t="s">
        <v>40</v>
      </c>
    </row>
    <row r="4" spans="1:7" ht="47.25" customHeight="1">
      <c r="A4" s="5"/>
      <c r="B4" s="8" t="s">
        <v>41</v>
      </c>
      <c r="C4" s="34" t="s">
        <v>42</v>
      </c>
      <c r="D4" s="8" t="s">
        <v>43</v>
      </c>
      <c r="E4" s="8" t="s">
        <v>41</v>
      </c>
      <c r="F4" s="34" t="s">
        <v>44</v>
      </c>
      <c r="G4" s="5"/>
    </row>
    <row r="5" spans="1:7" s="3" customFormat="1" ht="20.25" customHeight="1">
      <c r="A5" s="12" t="s">
        <v>45</v>
      </c>
      <c r="B5" s="35">
        <v>10</v>
      </c>
      <c r="C5" s="35">
        <v>31285</v>
      </c>
      <c r="D5" s="36">
        <v>217351</v>
      </c>
      <c r="E5" s="37">
        <v>10</v>
      </c>
      <c r="F5" s="35">
        <f aca="true" t="shared" si="0" ref="F5:F10">D5/E5</f>
        <v>21735.1</v>
      </c>
      <c r="G5" s="38">
        <f aca="true" t="shared" si="1" ref="G5:G10">F5/C5*100-100</f>
        <v>-30.525491449576478</v>
      </c>
    </row>
    <row r="6" spans="1:7" s="19" customFormat="1" ht="20.25" customHeight="1">
      <c r="A6" s="17" t="s">
        <v>46</v>
      </c>
      <c r="B6" s="35">
        <v>15</v>
      </c>
      <c r="C6" s="35">
        <v>30678</v>
      </c>
      <c r="D6" s="36">
        <v>460171</v>
      </c>
      <c r="E6" s="37">
        <v>15</v>
      </c>
      <c r="F6" s="35">
        <f t="shared" si="0"/>
        <v>30678.066666666666</v>
      </c>
      <c r="G6" s="38">
        <f t="shared" si="1"/>
        <v>0.00021731099376154361</v>
      </c>
    </row>
    <row r="7" spans="1:7" s="19" customFormat="1" ht="20.25" customHeight="1">
      <c r="A7" s="17" t="s">
        <v>47</v>
      </c>
      <c r="B7" s="35">
        <v>23</v>
      </c>
      <c r="C7" s="35">
        <v>40749</v>
      </c>
      <c r="D7" s="36">
        <v>1220579</v>
      </c>
      <c r="E7" s="37">
        <v>23</v>
      </c>
      <c r="F7" s="35">
        <f t="shared" si="0"/>
        <v>53068.65217391304</v>
      </c>
      <c r="G7" s="38">
        <f t="shared" si="1"/>
        <v>30.233017187938458</v>
      </c>
    </row>
    <row r="8" spans="1:7" s="19" customFormat="1" ht="20.25" customHeight="1">
      <c r="A8" s="17" t="s">
        <v>48</v>
      </c>
      <c r="B8" s="35">
        <v>12</v>
      </c>
      <c r="C8" s="35">
        <v>42920</v>
      </c>
      <c r="D8" s="36">
        <v>500568</v>
      </c>
      <c r="E8" s="37">
        <v>12</v>
      </c>
      <c r="F8" s="35">
        <f t="shared" si="0"/>
        <v>41714</v>
      </c>
      <c r="G8" s="38">
        <f t="shared" si="1"/>
        <v>-2.809878844361606</v>
      </c>
    </row>
    <row r="9" spans="1:7" s="19" customFormat="1" ht="20.25" customHeight="1">
      <c r="A9" s="39" t="s">
        <v>49</v>
      </c>
      <c r="B9" s="35">
        <v>14</v>
      </c>
      <c r="C9" s="35">
        <v>32253</v>
      </c>
      <c r="D9" s="36">
        <v>287769</v>
      </c>
      <c r="E9" s="37">
        <v>14</v>
      </c>
      <c r="F9" s="35">
        <f t="shared" si="0"/>
        <v>20554.928571428572</v>
      </c>
      <c r="G9" s="38">
        <f t="shared" si="1"/>
        <v>-36.26971577394793</v>
      </c>
    </row>
    <row r="10" spans="1:7" s="29" customFormat="1" ht="18" customHeight="1">
      <c r="A10" s="25" t="s">
        <v>36</v>
      </c>
      <c r="B10" s="40">
        <f>SUM(B5:B9)</f>
        <v>74</v>
      </c>
      <c r="C10" s="40">
        <f>(B5*C5+B6*C6+B7*C7+B8*C8+B9*C9)/B10</f>
        <v>36173.36486486487</v>
      </c>
      <c r="D10" s="41">
        <f>SUM(D5:D9)</f>
        <v>2686438</v>
      </c>
      <c r="E10" s="41">
        <f>SUM(E5:E9)</f>
        <v>74</v>
      </c>
      <c r="F10" s="40">
        <f t="shared" si="0"/>
        <v>36303.21621621621</v>
      </c>
      <c r="G10" s="42">
        <f t="shared" si="1"/>
        <v>0.35896951206071037</v>
      </c>
    </row>
  </sheetData>
  <sheetProtection/>
  <mergeCells count="5">
    <mergeCell ref="A1:G1"/>
    <mergeCell ref="A3:A4"/>
    <mergeCell ref="B3:C3"/>
    <mergeCell ref="D3:F3"/>
    <mergeCell ref="G3:G4"/>
  </mergeCells>
  <printOptions/>
  <pageMargins left="0.7874015748031497" right="0.15748031496062992" top="1.1811023622047245" bottom="0.1968503937007874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31.421875" defaultRowHeight="15"/>
  <cols>
    <col min="1" max="1" width="45.8515625" style="0" customWidth="1"/>
    <col min="2" max="2" width="17.421875" style="0" customWidth="1"/>
    <col min="3" max="3" width="16.8515625" style="0" customWidth="1"/>
    <col min="4" max="4" width="15.140625" style="0" customWidth="1"/>
    <col min="5" max="5" width="16.28125" style="0" customWidth="1"/>
    <col min="6" max="6" width="16.7109375" style="0" customWidth="1"/>
    <col min="7" max="7" width="15.8515625" style="0" customWidth="1"/>
    <col min="8" max="219" width="9.140625" style="0" customWidth="1"/>
  </cols>
  <sheetData>
    <row r="1" spans="1:7" ht="41.25" customHeight="1">
      <c r="A1" s="1" t="s">
        <v>50</v>
      </c>
      <c r="B1" s="1"/>
      <c r="C1" s="1"/>
      <c r="D1" s="1"/>
      <c r="E1" s="1"/>
      <c r="F1" s="1"/>
      <c r="G1" s="1"/>
    </row>
    <row r="3" spans="1:7" ht="41.25" customHeight="1">
      <c r="A3" s="5" t="s">
        <v>1</v>
      </c>
      <c r="B3" s="31" t="s">
        <v>38</v>
      </c>
      <c r="C3" s="32"/>
      <c r="D3" s="31" t="s">
        <v>39</v>
      </c>
      <c r="E3" s="32"/>
      <c r="F3" s="33"/>
      <c r="G3" s="6" t="s">
        <v>40</v>
      </c>
    </row>
    <row r="4" spans="1:7" ht="64.5" customHeight="1">
      <c r="A4" s="5"/>
      <c r="B4" s="8" t="s">
        <v>41</v>
      </c>
      <c r="C4" s="34" t="s">
        <v>51</v>
      </c>
      <c r="D4" s="8" t="s">
        <v>43</v>
      </c>
      <c r="E4" s="8" t="s">
        <v>41</v>
      </c>
      <c r="F4" s="34" t="s">
        <v>44</v>
      </c>
      <c r="G4" s="10"/>
    </row>
    <row r="5" spans="1:7" s="3" customFormat="1" ht="22.5" customHeight="1">
      <c r="A5" s="43" t="s">
        <v>52</v>
      </c>
      <c r="B5" s="44">
        <v>28</v>
      </c>
      <c r="C5" s="44">
        <v>39774</v>
      </c>
      <c r="D5" s="45">
        <v>1077020</v>
      </c>
      <c r="E5" s="46">
        <v>27</v>
      </c>
      <c r="F5" s="44">
        <f aca="true" t="shared" si="0" ref="F5:F14">D5/E5</f>
        <v>39889.62962962963</v>
      </c>
      <c r="G5" s="47">
        <f aca="true" t="shared" si="1" ref="G5:G14">F5/C5*100-100</f>
        <v>0.29071662299398326</v>
      </c>
    </row>
    <row r="6" spans="1:7" s="19" customFormat="1" ht="18.75">
      <c r="A6" s="43" t="s">
        <v>53</v>
      </c>
      <c r="B6" s="44">
        <v>17</v>
      </c>
      <c r="C6" s="44">
        <v>31692</v>
      </c>
      <c r="D6" s="45">
        <v>538764</v>
      </c>
      <c r="E6" s="46">
        <v>17</v>
      </c>
      <c r="F6" s="44">
        <f t="shared" si="0"/>
        <v>31692</v>
      </c>
      <c r="G6" s="47">
        <f t="shared" si="1"/>
        <v>0</v>
      </c>
    </row>
    <row r="7" spans="1:7" s="19" customFormat="1" ht="18.75">
      <c r="A7" s="43" t="s">
        <v>54</v>
      </c>
      <c r="B7" s="44">
        <v>31</v>
      </c>
      <c r="C7" s="44">
        <v>40204</v>
      </c>
      <c r="D7" s="45">
        <v>1246315</v>
      </c>
      <c r="E7" s="46">
        <v>31</v>
      </c>
      <c r="F7" s="44">
        <f t="shared" si="0"/>
        <v>40203.709677419356</v>
      </c>
      <c r="G7" s="47">
        <f t="shared" si="1"/>
        <v>-0.0007221236211449877</v>
      </c>
    </row>
    <row r="8" spans="1:7" s="19" customFormat="1" ht="18.75">
      <c r="A8" s="43" t="s">
        <v>55</v>
      </c>
      <c r="B8" s="44">
        <v>14</v>
      </c>
      <c r="C8" s="44">
        <v>33527</v>
      </c>
      <c r="D8" s="45">
        <v>469378</v>
      </c>
      <c r="E8" s="46">
        <v>14</v>
      </c>
      <c r="F8" s="44">
        <f t="shared" si="0"/>
        <v>33527</v>
      </c>
      <c r="G8" s="47">
        <f t="shared" si="1"/>
        <v>0</v>
      </c>
    </row>
    <row r="9" spans="1:7" s="19" customFormat="1" ht="18.75">
      <c r="A9" s="43" t="s">
        <v>56</v>
      </c>
      <c r="B9" s="44">
        <v>8</v>
      </c>
      <c r="C9" s="44">
        <v>38521</v>
      </c>
      <c r="D9" s="45">
        <v>308168</v>
      </c>
      <c r="E9" s="46">
        <v>8</v>
      </c>
      <c r="F9" s="44">
        <f t="shared" si="0"/>
        <v>38521</v>
      </c>
      <c r="G9" s="47">
        <f t="shared" si="1"/>
        <v>0</v>
      </c>
    </row>
    <row r="10" spans="1:7" s="3" customFormat="1" ht="18.75">
      <c r="A10" s="43" t="s">
        <v>57</v>
      </c>
      <c r="B10" s="44">
        <f>33/3</f>
        <v>11</v>
      </c>
      <c r="C10" s="44">
        <v>39485</v>
      </c>
      <c r="D10" s="45">
        <v>434336</v>
      </c>
      <c r="E10" s="46">
        <v>11</v>
      </c>
      <c r="F10" s="44">
        <f t="shared" si="0"/>
        <v>39485.09090909091</v>
      </c>
      <c r="G10" s="47">
        <f t="shared" si="1"/>
        <v>0.00023023702901525667</v>
      </c>
    </row>
    <row r="11" spans="1:7" s="19" customFormat="1" ht="17.25" customHeight="1">
      <c r="A11" s="48" t="s">
        <v>58</v>
      </c>
      <c r="B11" s="44">
        <v>26</v>
      </c>
      <c r="C11" s="44">
        <v>34106</v>
      </c>
      <c r="D11" s="45">
        <v>886755</v>
      </c>
      <c r="E11" s="46">
        <v>26</v>
      </c>
      <c r="F11" s="44">
        <f t="shared" si="0"/>
        <v>34105.96153846154</v>
      </c>
      <c r="G11" s="47">
        <f t="shared" si="1"/>
        <v>-0.00011277059303438364</v>
      </c>
    </row>
    <row r="12" spans="1:7" s="19" customFormat="1" ht="16.5" customHeight="1">
      <c r="A12" s="48" t="s">
        <v>59</v>
      </c>
      <c r="B12" s="44">
        <v>4</v>
      </c>
      <c r="C12" s="44">
        <v>14200</v>
      </c>
      <c r="D12" s="45">
        <v>58151</v>
      </c>
      <c r="E12" s="46">
        <v>4</v>
      </c>
      <c r="F12" s="44">
        <f t="shared" si="0"/>
        <v>14537.75</v>
      </c>
      <c r="G12" s="47">
        <f t="shared" si="1"/>
        <v>2.3785211267605604</v>
      </c>
    </row>
    <row r="13" spans="1:7" s="3" customFormat="1" ht="17.25" customHeight="1">
      <c r="A13" s="48" t="s">
        <v>60</v>
      </c>
      <c r="B13" s="44">
        <f>24/3</f>
        <v>8</v>
      </c>
      <c r="C13" s="44">
        <v>31833</v>
      </c>
      <c r="D13" s="45">
        <v>254664</v>
      </c>
      <c r="E13" s="46">
        <v>8</v>
      </c>
      <c r="F13" s="44">
        <f t="shared" si="0"/>
        <v>31833</v>
      </c>
      <c r="G13" s="47">
        <f t="shared" si="1"/>
        <v>0</v>
      </c>
    </row>
    <row r="14" spans="1:7" s="29" customFormat="1" ht="18" customHeight="1">
      <c r="A14" s="49" t="s">
        <v>36</v>
      </c>
      <c r="B14" s="50">
        <f>SUM(B5:B13)</f>
        <v>147</v>
      </c>
      <c r="C14" s="50">
        <f>(B5*C5+B6*C6+B7*C7+B8*C8+B9*C9+B10*C10+B11*C11+B12*C12+B13*C13)/B14</f>
        <v>36114.70068027211</v>
      </c>
      <c r="D14" s="50">
        <f>SUM(D5:D13)</f>
        <v>5273551</v>
      </c>
      <c r="E14" s="50">
        <f>SUM(E5:E13)</f>
        <v>146</v>
      </c>
      <c r="F14" s="50">
        <f t="shared" si="0"/>
        <v>36120.21232876712</v>
      </c>
      <c r="G14" s="51">
        <f t="shared" si="1"/>
        <v>0.015261509554818531</v>
      </c>
    </row>
  </sheetData>
  <sheetProtection/>
  <mergeCells count="5">
    <mergeCell ref="A1:G1"/>
    <mergeCell ref="A3:A4"/>
    <mergeCell ref="B3:C3"/>
    <mergeCell ref="D3:F3"/>
    <mergeCell ref="G3:G4"/>
  </mergeCells>
  <printOptions/>
  <pageMargins left="0.25" right="0.15748031496062992" top="1.1811023622047245" bottom="0.1968503937007874" header="0.31496062992125984" footer="0.3149606299212598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Колпашевского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Парфенова</dc:creator>
  <cp:keywords/>
  <dc:description/>
  <cp:lastModifiedBy>Наталья В. Парфенова</cp:lastModifiedBy>
  <dcterms:created xsi:type="dcterms:W3CDTF">2013-09-11T06:40:56Z</dcterms:created>
  <dcterms:modified xsi:type="dcterms:W3CDTF">2013-09-11T06:46:09Z</dcterms:modified>
  <cp:category/>
  <cp:version/>
  <cp:contentType/>
  <cp:contentStatus/>
</cp:coreProperties>
</file>