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1595" windowWidth="15135" windowHeight="8130" firstSheet="2" activeTab="4"/>
  </bookViews>
  <sheets>
    <sheet name="приложение 1" sheetId="1" r:id="rId1"/>
    <sheet name="приложение 1 (к отчеты за 2014)" sheetId="10" r:id="rId2"/>
    <sheet name="приложение 2" sheetId="12" r:id="rId3"/>
    <sheet name="приложение 2 (к отчету за 2014)" sheetId="5" r:id="rId4"/>
    <sheet name="приложение 3" sheetId="13" r:id="rId5"/>
    <sheet name="приложение 3 (к отчету за 2014)" sheetId="6" r:id="rId6"/>
    <sheet name="прилож 6" sheetId="3" r:id="rId7"/>
    <sheet name="расчеты к прил1" sheetId="11" r:id="rId8"/>
  </sheets>
  <calcPr calcId="145621"/>
</workbook>
</file>

<file path=xl/calcChain.xml><?xml version="1.0" encoding="utf-8"?>
<calcChain xmlns="http://schemas.openxmlformats.org/spreadsheetml/2006/main">
  <c r="F14" i="3" l="1"/>
  <c r="E14" i="3"/>
  <c r="D14" i="3"/>
  <c r="B14" i="3"/>
  <c r="C14" i="3"/>
  <c r="D29" i="13" l="1"/>
  <c r="J41" i="13"/>
  <c r="H41" i="13"/>
  <c r="F41" i="13"/>
  <c r="D41" i="13"/>
  <c r="B41" i="13"/>
  <c r="J10" i="13"/>
  <c r="H10" i="13"/>
  <c r="F10" i="13"/>
  <c r="D10" i="13"/>
  <c r="B10" i="13"/>
  <c r="G38" i="12"/>
  <c r="H22" i="12"/>
  <c r="I22" i="12"/>
  <c r="J22" i="12"/>
  <c r="K22" i="12"/>
  <c r="G22" i="12"/>
  <c r="J36" i="13" l="1"/>
  <c r="H36" i="13"/>
  <c r="F36" i="13"/>
  <c r="D36" i="13"/>
  <c r="B36" i="13"/>
  <c r="B30" i="13"/>
  <c r="J30" i="13"/>
  <c r="H30" i="13"/>
  <c r="F30" i="13"/>
  <c r="D30" i="13"/>
  <c r="J29" i="13"/>
  <c r="J9" i="13"/>
  <c r="J38" i="13" s="1"/>
  <c r="H56" i="12"/>
  <c r="H47" i="12"/>
  <c r="H74" i="12"/>
  <c r="H35" i="12"/>
  <c r="H38" i="12" s="1"/>
  <c r="H24" i="12"/>
  <c r="H42" i="12"/>
  <c r="H41" i="12"/>
  <c r="H88" i="12"/>
  <c r="H45" i="12"/>
  <c r="K35" i="12"/>
  <c r="K34" i="12"/>
  <c r="K24" i="12"/>
  <c r="G94" i="12"/>
  <c r="I94" i="12"/>
  <c r="K45" i="12"/>
  <c r="J45" i="12"/>
  <c r="I45" i="12"/>
  <c r="G45" i="12"/>
  <c r="I38" i="12"/>
  <c r="D9" i="13" l="1"/>
  <c r="D38" i="13" s="1"/>
  <c r="D40" i="13"/>
  <c r="D42" i="13" s="1"/>
  <c r="F9" i="13"/>
  <c r="F38" i="13" s="1"/>
  <c r="F40" i="13"/>
  <c r="F42" i="13" s="1"/>
  <c r="H9" i="13"/>
  <c r="I25" i="13" s="1"/>
  <c r="H40" i="13"/>
  <c r="H43" i="13" s="1"/>
  <c r="I14" i="13" s="1"/>
  <c r="J40" i="13"/>
  <c r="J43" i="13" s="1"/>
  <c r="K14" i="13" s="1"/>
  <c r="B9" i="13"/>
  <c r="B40" i="13"/>
  <c r="K25" i="13"/>
  <c r="H94" i="12"/>
  <c r="H95" i="12" s="1"/>
  <c r="G95" i="12"/>
  <c r="J38" i="12"/>
  <c r="K94" i="12"/>
  <c r="K38" i="12"/>
  <c r="I95" i="12"/>
  <c r="J94" i="12"/>
  <c r="J95" i="12" s="1"/>
  <c r="B25" i="6"/>
  <c r="B10" i="6" s="1"/>
  <c r="B36" i="6" s="1"/>
  <c r="J26" i="6"/>
  <c r="H26" i="6"/>
  <c r="F26" i="6"/>
  <c r="D26" i="6"/>
  <c r="B26" i="6"/>
  <c r="J10" i="6"/>
  <c r="H10" i="6"/>
  <c r="F10" i="6"/>
  <c r="D10" i="6"/>
  <c r="J25" i="6"/>
  <c r="H25" i="6"/>
  <c r="F25" i="6"/>
  <c r="D25" i="6"/>
  <c r="I52" i="5"/>
  <c r="J52" i="5"/>
  <c r="K52" i="5"/>
  <c r="G41" i="5"/>
  <c r="H41" i="5"/>
  <c r="I41" i="5"/>
  <c r="J41" i="5"/>
  <c r="K41" i="5"/>
  <c r="B31" i="6"/>
  <c r="B37" i="6"/>
  <c r="J37" i="6"/>
  <c r="H37" i="6"/>
  <c r="F37" i="6"/>
  <c r="D37" i="6"/>
  <c r="H18" i="5"/>
  <c r="I18" i="5"/>
  <c r="J18" i="5"/>
  <c r="K18" i="5"/>
  <c r="G18" i="5"/>
  <c r="E25" i="13" l="1"/>
  <c r="D43" i="13"/>
  <c r="G25" i="13"/>
  <c r="F43" i="13"/>
  <c r="I9" i="13"/>
  <c r="H38" i="13"/>
  <c r="I38" i="13" s="1"/>
  <c r="H42" i="13"/>
  <c r="I42" i="13" s="1"/>
  <c r="I40" i="13"/>
  <c r="I36" i="13"/>
  <c r="J42" i="13"/>
  <c r="K42" i="13" s="1"/>
  <c r="K31" i="13"/>
  <c r="K19" i="13"/>
  <c r="K37" i="13"/>
  <c r="K34" i="13"/>
  <c r="K30" i="13"/>
  <c r="K28" i="13"/>
  <c r="K24" i="13"/>
  <c r="K18" i="13"/>
  <c r="K9" i="13"/>
  <c r="K33" i="13"/>
  <c r="K27" i="13"/>
  <c r="K22" i="13"/>
  <c r="K17" i="13"/>
  <c r="K10" i="13"/>
  <c r="K41" i="13"/>
  <c r="K32" i="13"/>
  <c r="K29" i="13"/>
  <c r="K26" i="13"/>
  <c r="K21" i="13"/>
  <c r="K13" i="13"/>
  <c r="K12" i="13"/>
  <c r="K11" i="13"/>
  <c r="K38" i="13"/>
  <c r="B43" i="13"/>
  <c r="C23" i="13" s="1"/>
  <c r="B42" i="13"/>
  <c r="B38" i="13"/>
  <c r="C25" i="13"/>
  <c r="K36" i="13"/>
  <c r="K40" i="13"/>
  <c r="I35" i="13"/>
  <c r="I32" i="13"/>
  <c r="I26" i="13"/>
  <c r="I21" i="13"/>
  <c r="I20" i="13"/>
  <c r="I13" i="13"/>
  <c r="I12" i="13"/>
  <c r="I11" i="13"/>
  <c r="I41" i="13"/>
  <c r="I31" i="13"/>
  <c r="I29" i="13"/>
  <c r="I19" i="13"/>
  <c r="I10" i="13"/>
  <c r="I37" i="13"/>
  <c r="I34" i="13"/>
  <c r="I28" i="13"/>
  <c r="I24" i="13"/>
  <c r="I18" i="13"/>
  <c r="I33" i="13"/>
  <c r="I30" i="13"/>
  <c r="I27" i="13"/>
  <c r="I22" i="13"/>
  <c r="I17" i="13"/>
  <c r="K95" i="12"/>
  <c r="K33" i="5"/>
  <c r="K32" i="5"/>
  <c r="K29" i="5"/>
  <c r="J20" i="5"/>
  <c r="K20" i="5" s="1"/>
  <c r="J30" i="5"/>
  <c r="K30" i="5" s="1"/>
  <c r="I20" i="5"/>
  <c r="I30" i="5"/>
  <c r="I31" i="5"/>
  <c r="J31" i="5"/>
  <c r="K31" i="5" s="1"/>
  <c r="J83" i="5"/>
  <c r="K83" i="5" s="1"/>
  <c r="I83" i="5"/>
  <c r="J43" i="5"/>
  <c r="K43" i="5" s="1"/>
  <c r="I43" i="5"/>
  <c r="J69" i="5"/>
  <c r="K69" i="5" s="1"/>
  <c r="I69" i="5"/>
  <c r="E15" i="13" l="1"/>
  <c r="K16" i="13"/>
  <c r="K15" i="13"/>
  <c r="C15" i="13"/>
  <c r="I16" i="13"/>
  <c r="I15" i="13"/>
  <c r="C14" i="13"/>
  <c r="G16" i="13"/>
  <c r="G15" i="13"/>
  <c r="C16" i="13"/>
  <c r="G36" i="13"/>
  <c r="G14" i="13"/>
  <c r="E34" i="13"/>
  <c r="E14" i="13"/>
  <c r="C40" i="13"/>
  <c r="C11" i="13"/>
  <c r="C13" i="13"/>
  <c r="C12" i="13"/>
  <c r="C42" i="13"/>
  <c r="C9" i="13"/>
  <c r="C38" i="13"/>
  <c r="E30" i="13"/>
  <c r="E26" i="13"/>
  <c r="E17" i="13"/>
  <c r="E33" i="13"/>
  <c r="E12" i="13"/>
  <c r="E41" i="13"/>
  <c r="E19" i="13"/>
  <c r="E32" i="13"/>
  <c r="E28" i="13"/>
  <c r="E13" i="13"/>
  <c r="E22" i="13"/>
  <c r="E36" i="13"/>
  <c r="E40" i="13"/>
  <c r="E9" i="13"/>
  <c r="E38" i="13"/>
  <c r="E31" i="13"/>
  <c r="E20" i="13"/>
  <c r="E35" i="13"/>
  <c r="E27" i="13"/>
  <c r="E18" i="13"/>
  <c r="E37" i="13"/>
  <c r="E42" i="13"/>
  <c r="E11" i="13"/>
  <c r="E21" i="13"/>
  <c r="E10" i="13"/>
  <c r="E29" i="13"/>
  <c r="E24" i="13"/>
  <c r="G22" i="13"/>
  <c r="G9" i="13"/>
  <c r="G10" i="13"/>
  <c r="G30" i="13"/>
  <c r="G29" i="13"/>
  <c r="G19" i="13"/>
  <c r="G13" i="13"/>
  <c r="G18" i="13"/>
  <c r="G34" i="13"/>
  <c r="G31" i="13"/>
  <c r="G20" i="13"/>
  <c r="G32" i="13"/>
  <c r="G27" i="13"/>
  <c r="G40" i="13"/>
  <c r="G24" i="13"/>
  <c r="G37" i="13"/>
  <c r="G11" i="13"/>
  <c r="G21" i="13"/>
  <c r="G35" i="13"/>
  <c r="G33" i="13"/>
  <c r="G42" i="13"/>
  <c r="G28" i="13"/>
  <c r="G41" i="13"/>
  <c r="G12" i="13"/>
  <c r="G26" i="13"/>
  <c r="G17" i="13"/>
  <c r="G38" i="13"/>
  <c r="C31" i="13"/>
  <c r="C19" i="13"/>
  <c r="C37" i="13"/>
  <c r="C34" i="13"/>
  <c r="C28" i="13"/>
  <c r="C24" i="13"/>
  <c r="C18" i="13"/>
  <c r="C33" i="13"/>
  <c r="C27" i="13"/>
  <c r="C22" i="13"/>
  <c r="C17" i="13"/>
  <c r="C41" i="13"/>
  <c r="C35" i="13"/>
  <c r="C32" i="13"/>
  <c r="C29" i="13"/>
  <c r="C26" i="13"/>
  <c r="C21" i="13"/>
  <c r="C20" i="13"/>
  <c r="C30" i="13"/>
  <c r="C10" i="13"/>
  <c r="C36" i="13"/>
  <c r="K34" i="5"/>
  <c r="H83" i="5"/>
  <c r="H43" i="5"/>
  <c r="B5" i="11"/>
  <c r="D5" i="11"/>
  <c r="G5" i="11"/>
  <c r="J5" i="11"/>
  <c r="M5" i="11"/>
  <c r="P5" i="11"/>
  <c r="B6" i="11"/>
  <c r="D6" i="11" s="1"/>
  <c r="G6" i="11"/>
  <c r="J6" i="11"/>
  <c r="M6" i="11"/>
  <c r="P6" i="11"/>
  <c r="B8" i="11"/>
  <c r="C8" i="11"/>
  <c r="D8" i="11" s="1"/>
  <c r="G8" i="11"/>
  <c r="J8" i="11"/>
  <c r="M8" i="11"/>
  <c r="P8" i="11"/>
  <c r="B9" i="11"/>
  <c r="C9" i="11"/>
  <c r="D9" i="11"/>
  <c r="G9" i="11"/>
  <c r="J9" i="11"/>
  <c r="M9" i="11"/>
  <c r="P9" i="11"/>
  <c r="B26" i="11"/>
  <c r="C26" i="11"/>
  <c r="B43" i="11"/>
  <c r="C43" i="11"/>
  <c r="C45" i="11" s="1"/>
  <c r="B45" i="11"/>
  <c r="G89" i="5" l="1"/>
  <c r="H89" i="5"/>
  <c r="I89" i="5"/>
  <c r="J89" i="5"/>
  <c r="K89" i="5"/>
  <c r="I34" i="5" l="1"/>
  <c r="J34" i="5"/>
  <c r="K90" i="5" l="1"/>
  <c r="J90" i="5"/>
  <c r="I90" i="5"/>
  <c r="H34" i="5" l="1"/>
  <c r="H90" i="5" s="1"/>
  <c r="G34" i="5" l="1"/>
  <c r="J32" i="6"/>
  <c r="J9" i="6" s="1"/>
  <c r="K21" i="6" s="1"/>
  <c r="H32" i="6"/>
  <c r="H9" i="6" s="1"/>
  <c r="I21" i="6" s="1"/>
  <c r="B32" i="6"/>
  <c r="J34" i="6" l="1"/>
  <c r="J36" i="6"/>
  <c r="J39" i="6" s="1"/>
  <c r="H34" i="6"/>
  <c r="H36" i="6"/>
  <c r="H39" i="6" s="1"/>
  <c r="B9" i="6"/>
  <c r="B39" i="6"/>
  <c r="D32" i="6"/>
  <c r="D9" i="6" s="1"/>
  <c r="E21" i="6" s="1"/>
  <c r="F32" i="6"/>
  <c r="F9" i="6" s="1"/>
  <c r="G21" i="6" s="1"/>
  <c r="G90" i="5"/>
  <c r="K24" i="6" l="1"/>
  <c r="K30" i="6"/>
  <c r="I24" i="6"/>
  <c r="I30" i="6"/>
  <c r="C24" i="6"/>
  <c r="C30" i="6"/>
  <c r="B34" i="6"/>
  <c r="C34" i="6" s="1"/>
  <c r="C21" i="6"/>
  <c r="K22" i="6"/>
  <c r="K23" i="6"/>
  <c r="I22" i="6"/>
  <c r="I23" i="6"/>
  <c r="C22" i="6"/>
  <c r="C23" i="6"/>
  <c r="C27" i="6"/>
  <c r="C31" i="6"/>
  <c r="C28" i="6"/>
  <c r="C29" i="6"/>
  <c r="K29" i="6"/>
  <c r="K33" i="6"/>
  <c r="K27" i="6"/>
  <c r="K28" i="6"/>
  <c r="K25" i="6"/>
  <c r="K20" i="6"/>
  <c r="K19" i="6"/>
  <c r="I33" i="6"/>
  <c r="I20" i="6"/>
  <c r="C33" i="6"/>
  <c r="C20" i="6"/>
  <c r="K16" i="6"/>
  <c r="K18" i="6"/>
  <c r="K14" i="6"/>
  <c r="K15" i="6"/>
  <c r="K13" i="6"/>
  <c r="K11" i="6"/>
  <c r="K12" i="6"/>
  <c r="I31" i="6"/>
  <c r="I29" i="6"/>
  <c r="I28" i="6"/>
  <c r="I27" i="6"/>
  <c r="I19" i="6"/>
  <c r="I18" i="6"/>
  <c r="I17" i="6"/>
  <c r="I16" i="6"/>
  <c r="I15" i="6"/>
  <c r="I14" i="6"/>
  <c r="I13" i="6"/>
  <c r="I11" i="6"/>
  <c r="I12" i="6"/>
  <c r="I25" i="6"/>
  <c r="C19" i="6"/>
  <c r="C18" i="6"/>
  <c r="C17" i="6"/>
  <c r="C15" i="6"/>
  <c r="C14" i="6"/>
  <c r="C16" i="6"/>
  <c r="C25" i="6"/>
  <c r="H38" i="6"/>
  <c r="J38" i="6"/>
  <c r="K34" i="6"/>
  <c r="K9" i="6"/>
  <c r="I34" i="6"/>
  <c r="K37" i="6"/>
  <c r="B38" i="6"/>
  <c r="I9" i="6"/>
  <c r="I37" i="6"/>
  <c r="C36" i="6"/>
  <c r="C10" i="6"/>
  <c r="C37" i="6"/>
  <c r="C9" i="6"/>
  <c r="D36" i="6"/>
  <c r="D38" i="6" s="1"/>
  <c r="K32" i="6"/>
  <c r="K26" i="6"/>
  <c r="K10" i="6"/>
  <c r="I36" i="6"/>
  <c r="F36" i="6"/>
  <c r="I32" i="6"/>
  <c r="I26" i="6"/>
  <c r="I10" i="6"/>
  <c r="C32" i="6"/>
  <c r="C26" i="6"/>
  <c r="K36" i="6"/>
  <c r="C38" i="6" l="1"/>
  <c r="K38" i="6"/>
  <c r="I38" i="6"/>
  <c r="F34" i="6"/>
  <c r="D34" i="6"/>
  <c r="D39" i="6"/>
  <c r="F39" i="6"/>
  <c r="F38" i="6"/>
  <c r="G24" i="6" l="1"/>
  <c r="G30" i="6"/>
  <c r="E24" i="6"/>
  <c r="E30" i="6"/>
  <c r="G22" i="6"/>
  <c r="G23" i="6"/>
  <c r="E22" i="6"/>
  <c r="E23" i="6"/>
  <c r="G33" i="6"/>
  <c r="G20" i="6"/>
  <c r="E33" i="6"/>
  <c r="E20" i="6"/>
  <c r="E31" i="6"/>
  <c r="E28" i="6"/>
  <c r="E29" i="6"/>
  <c r="E27" i="6"/>
  <c r="G31" i="6"/>
  <c r="G29" i="6"/>
  <c r="G28" i="6"/>
  <c r="G27" i="6"/>
  <c r="G12" i="6"/>
  <c r="G19" i="6"/>
  <c r="G18" i="6"/>
  <c r="G17" i="6"/>
  <c r="G16" i="6"/>
  <c r="G15" i="6"/>
  <c r="G14" i="6"/>
  <c r="G13" i="6"/>
  <c r="G11" i="6"/>
  <c r="G25" i="6"/>
  <c r="E25" i="6"/>
  <c r="E11" i="6"/>
  <c r="E19" i="6"/>
  <c r="E17" i="6"/>
  <c r="E15" i="6"/>
  <c r="E12" i="6"/>
  <c r="E18" i="6"/>
  <c r="E16" i="6"/>
  <c r="E14" i="6"/>
  <c r="E13" i="6"/>
  <c r="E9" i="6"/>
  <c r="G36" i="6"/>
  <c r="E38" i="6"/>
  <c r="G38" i="6"/>
  <c r="E36" i="6"/>
  <c r="G26" i="6"/>
  <c r="G10" i="6"/>
  <c r="G37" i="6"/>
  <c r="G32" i="6"/>
  <c r="E26" i="6"/>
  <c r="E37" i="6"/>
  <c r="E10" i="6"/>
  <c r="E32" i="6"/>
  <c r="E34" i="6"/>
  <c r="G34" i="6"/>
  <c r="G9" i="6"/>
</calcChain>
</file>

<file path=xl/sharedStrings.xml><?xml version="1.0" encoding="utf-8"?>
<sst xmlns="http://schemas.openxmlformats.org/spreadsheetml/2006/main" count="725" uniqueCount="322">
  <si>
    <t xml:space="preserve">ХАРАКТЕРИСТИКА ЦЕЛЕЙ, ЗАДАЧ И ПОКАЗАТЕЛЕЙ ИХ ДОСТИЖЕНИЯ </t>
  </si>
  <si>
    <t>Цели, задачи, показатели</t>
  </si>
  <si>
    <t>Ед. измерения</t>
  </si>
  <si>
    <t>Значение</t>
  </si>
  <si>
    <t>Год достижения</t>
  </si>
  <si>
    <t>%</t>
  </si>
  <si>
    <t>Задача 1.1. Обеспечение функционирования и развития муниципальной образовательной сети с учетом потребностей населения в образовательных услугах.</t>
  </si>
  <si>
    <t>чел.</t>
  </si>
  <si>
    <t xml:space="preserve"> -  в том числе на одного учителя.</t>
  </si>
  <si>
    <t xml:space="preserve"> - в городском поселении</t>
  </si>
  <si>
    <t xml:space="preserve"> - в сельской местности</t>
  </si>
  <si>
    <t>Задача 1.2. Содействие воспитанию и социализации детей, формированию здорового образа жизни.</t>
  </si>
  <si>
    <t>Задача 1.3. Совершенствование управления системой образования.</t>
  </si>
  <si>
    <t>ед.</t>
  </si>
  <si>
    <t>И НЕПРОГРАММНОЙ ДЕЯТЕЛЬНОСТИ СБП</t>
  </si>
  <si>
    <r>
      <t xml:space="preserve">СБП    </t>
    </r>
    <r>
      <rPr>
        <b/>
        <i/>
        <u/>
        <sz val="10"/>
        <rFont val="Arial Cyr"/>
        <charset val="204"/>
      </rPr>
      <t xml:space="preserve"> Управление образования Администрации Колпашевского района</t>
    </r>
  </si>
  <si>
    <t>№ п/п</t>
  </si>
  <si>
    <t>Наименование</t>
  </si>
  <si>
    <t>Код бюджетной классификации</t>
  </si>
  <si>
    <t>раздел</t>
  </si>
  <si>
    <t>подраздел</t>
  </si>
  <si>
    <t>целевая статья</t>
  </si>
  <si>
    <t>вид расходов</t>
  </si>
  <si>
    <t>1.</t>
  </si>
  <si>
    <t>2.</t>
  </si>
  <si>
    <t>Ведомственные целевые программы</t>
  </si>
  <si>
    <t>ВЦП "Организация отдыха детей Колпашевского района в каникулярное время"</t>
  </si>
  <si>
    <t>Итого по ведомственным целевым программам</t>
  </si>
  <si>
    <t>Непрограммная деятельность</t>
  </si>
  <si>
    <t>Дошкольное образование</t>
  </si>
  <si>
    <t>07</t>
  </si>
  <si>
    <t>01</t>
  </si>
  <si>
    <t>4209900</t>
  </si>
  <si>
    <t>Школы-детские сады, школы начальные, неполные средние и средние</t>
  </si>
  <si>
    <t>02</t>
  </si>
  <si>
    <t>Физкультурно-оздоровительная работа и спортивные мероприятия</t>
  </si>
  <si>
    <t>09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</si>
  <si>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</si>
  <si>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</si>
  <si>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</si>
  <si>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0020400</t>
  </si>
  <si>
    <t>Итого по непрограммной деятельности</t>
  </si>
  <si>
    <t>Всего:</t>
  </si>
  <si>
    <t>ИНФОРМАЦИЯ О ПЛАНИРУЕМЫХ К РЕАЛИЗАЦИИ СБП ПЕРЕДАННЫХ И/ИЛИ ПЕРЕДАВАЕМЫХ ПОЛНОМОЧИЙ СУБЪЕКТА РОССИЙСКОЙ ФЕДЕРАЦИИ</t>
  </si>
  <si>
    <r>
      <t xml:space="preserve">СБП </t>
    </r>
    <r>
      <rPr>
        <b/>
        <i/>
        <sz val="10"/>
        <rFont val="Times New Roman"/>
        <family val="1"/>
        <charset val="204"/>
      </rPr>
      <t>Управление образование администрации Колпашевского района</t>
    </r>
  </si>
  <si>
    <t>Наименование переданных/ передаваемых полномочий</t>
  </si>
  <si>
    <t>РАСПРЕДЕЛЕНИЕ СРЕДСТВ СУБЪЕКТА БЮДЖЕТНОГО ПЛАНИРОВАНИЯ ПО ЦЕЛЯМ, ЗАДАЧАМ И ПРОГРАММАМ</t>
  </si>
  <si>
    <t>Цели, задачи и программы</t>
  </si>
  <si>
    <t>тыс.руб.</t>
  </si>
  <si>
    <t>удельный вес</t>
  </si>
  <si>
    <t>Не распределено по программам</t>
  </si>
  <si>
    <t>Распределено средств по целям, - всего</t>
  </si>
  <si>
    <t xml:space="preserve">в том числе: </t>
  </si>
  <si>
    <t>распределено по задачам</t>
  </si>
  <si>
    <t>распределено по программам</t>
  </si>
  <si>
    <t>Не распределено по целям, задачам и программам</t>
  </si>
  <si>
    <t>Итого: бюджет субъекта бюджетного планирования</t>
  </si>
  <si>
    <t>11</t>
  </si>
  <si>
    <t>13</t>
  </si>
  <si>
    <t>2.1</t>
  </si>
  <si>
    <t>2.2</t>
  </si>
  <si>
    <t>0700400</t>
  </si>
  <si>
    <r>
      <t xml:space="preserve">СБП </t>
    </r>
    <r>
      <rPr>
        <b/>
        <i/>
        <sz val="8"/>
        <rFont val="Times New Roman"/>
        <family val="1"/>
        <charset val="204"/>
      </rPr>
      <t>Управление образования администрации Колпашевского района</t>
    </r>
  </si>
  <si>
    <r>
      <t xml:space="preserve">Показатель. </t>
    </r>
    <r>
      <rPr>
        <sz val="8"/>
        <rFont val="Times New Roman"/>
        <family val="1"/>
        <charset val="204"/>
      </rPr>
      <t>Количество плановых и внеплановых проверок по исполнению законодательства в сфере образования, в том числе в сфере бюджетного законодательства.</t>
    </r>
  </si>
  <si>
    <r>
      <t xml:space="preserve">Показатель. </t>
    </r>
    <r>
      <rPr>
        <sz val="8"/>
        <rFont val="Times New Roman"/>
        <family val="1"/>
        <charset val="204"/>
      </rPr>
      <t>Удельный вес педагогических работников, имеющих квалификационную категорию от общего количества педагогов, работающих в муниципальных образовательных учреждениях.</t>
    </r>
  </si>
  <si>
    <t>1.2.</t>
  </si>
  <si>
    <t>1.3.</t>
  </si>
  <si>
    <t>244</t>
  </si>
  <si>
    <t>622</t>
  </si>
  <si>
    <t>121</t>
  </si>
  <si>
    <t>122</t>
  </si>
  <si>
    <t>0920313</t>
  </si>
  <si>
    <t>2.3</t>
  </si>
  <si>
    <t>2.4</t>
  </si>
  <si>
    <t>ВЦП "Создание условий и предоставление услуг по дополнительному образованию в учреждениях дополнительного образования детей"</t>
  </si>
  <si>
    <t>2.5</t>
  </si>
  <si>
    <t>6223957</t>
  </si>
  <si>
    <t>4219905</t>
  </si>
  <si>
    <t>6223744</t>
  </si>
  <si>
    <t>6223848</t>
  </si>
  <si>
    <t>6223952</t>
  </si>
  <si>
    <t>244       612      622</t>
  </si>
  <si>
    <t>07        07</t>
  </si>
  <si>
    <t>07      07</t>
  </si>
  <si>
    <t>02         02</t>
  </si>
  <si>
    <t>Приложение № 1 к Докладу</t>
  </si>
  <si>
    <t>Приложение № 2 к Докладу</t>
  </si>
  <si>
    <t>Приложение № 6 к Докладу</t>
  </si>
  <si>
    <t>Приложение № 3 к Докладу</t>
  </si>
  <si>
    <t>6224043</t>
  </si>
  <si>
    <t>6224044</t>
  </si>
  <si>
    <t>01          09</t>
  </si>
  <si>
    <t>6223951</t>
  </si>
  <si>
    <t>6223953</t>
  </si>
  <si>
    <t>6223954</t>
  </si>
  <si>
    <t>611   612</t>
  </si>
  <si>
    <t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</si>
  <si>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родителей,- выпускников муниципальных образовательных учреждений, находящихся 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</si>
  <si>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612</t>
  </si>
  <si>
    <r>
      <t>Показатель конечного результата 1.</t>
    </r>
    <r>
      <rPr>
        <sz val="8"/>
        <rFont val="Times New Roman"/>
        <family val="1"/>
        <charset val="204"/>
      </rPr>
      <t xml:space="preserve"> Доля населения, положительно оценивающего уровень общего  и дополнительного образования.</t>
    </r>
  </si>
  <si>
    <r>
      <t xml:space="preserve">Показатель.  </t>
    </r>
    <r>
      <rPr>
        <sz val="8"/>
        <rFont val="Times New Roman"/>
        <family val="1"/>
        <charset val="204"/>
      </rPr>
      <t>Доля муниципальных образовательных организаций, в отношении которых применяется система оценки эффективности деятельности муниципальных образовательных организаций.</t>
    </r>
  </si>
  <si>
    <r>
      <t xml:space="preserve">Показатель. </t>
    </r>
    <r>
      <rPr>
        <sz val="8"/>
        <rFont val="Times New Roman"/>
        <family val="1"/>
        <charset val="204"/>
      </rPr>
      <t>Доля муниципальных образовательных организаций, переведенных на новую (отраслевую) систему оплаты труда, ориентированную на результат.</t>
    </r>
  </si>
  <si>
    <r>
      <t xml:space="preserve">Показатель: </t>
    </r>
    <r>
      <rPr>
        <sz val="8"/>
        <rFont val="Times New Roman"/>
        <family val="1"/>
        <charset val="204"/>
      </rPr>
      <t>Доля муниципальных образовательных организаций, переведенных,
на нормативное подушевое финансирование.</t>
    </r>
  </si>
  <si>
    <r>
      <t>Показатель</t>
    </r>
    <r>
      <rPr>
        <sz val="8"/>
        <rFont val="Times New Roman"/>
        <family val="1"/>
        <charset val="204"/>
      </rPr>
      <t>. Численность обучающихся, приходящихся на одного работающего в муниципальных общеобразовательных организациях, - всего</t>
    </r>
  </si>
  <si>
    <t>Показатель. Средняя наполняемость классов в муниципальных общеобразовательных организациях:</t>
  </si>
  <si>
    <t>МП "Профилактика правонарушений среди несовершеннолетних на территории муниципального образования «Колпашевский район» на 2013-2015 годы»</t>
  </si>
  <si>
    <t>ВЦП "Содействие функционированию дошкольных образовательных организаций"</t>
  </si>
  <si>
    <t>ВЦП "Создание условий и предоставление услуг по дополнительному образованию в организациях дополнительного образования детей"</t>
  </si>
  <si>
    <t>Цель 1: обеспечение доступности качественного общего и дополнительного образования независимо от места жительства, состояния здоровья  обучающихся, социального положения и доходов семей.</t>
  </si>
  <si>
    <r>
      <t>Показатель.</t>
    </r>
    <r>
      <rPr>
        <sz val="8"/>
        <rFont val="Times New Roman"/>
        <family val="1"/>
        <charset val="204"/>
      </rPr>
      <t xml:space="preserve"> Удельный вес обучающихся, охваченных всеми формами отдыха детей в каникулярное время (от общего количества обучающихся в муниципальных общеобразовательных организациях).</t>
    </r>
  </si>
  <si>
    <r>
      <t xml:space="preserve">Показатель конечного результата 2. </t>
    </r>
    <r>
      <rPr>
        <sz val="8"/>
        <rFont val="Times New Roman"/>
        <family val="1"/>
        <charset val="204"/>
      </rPr>
      <t xml:space="preserve"> Удельный вес детей первой и второй групп здоровья в общей численности обучающихся  муниципальных общеобразовательных организаций.</t>
    </r>
  </si>
  <si>
    <t>ВЦП "Обеспечение питанием детей из малоимущих семей в муниципальных общеобразовательных организациях"</t>
  </si>
  <si>
    <r>
      <t>Показатель :</t>
    </r>
    <r>
      <rPr>
        <sz val="8"/>
        <rFont val="Times New Roman"/>
        <family val="1"/>
        <charset val="204"/>
      </rPr>
      <t>Удельный вес детей, в возрасте от 3-7 лет, охваченных дошкольным образованием в образовательных организациях, реализующих образовательную программу дошкольного образования в общей численности детей данного возраста.</t>
    </r>
  </si>
  <si>
    <r>
      <t>Показатель.</t>
    </r>
    <r>
      <rPr>
        <sz val="8"/>
        <rFont val="Times New Roman"/>
        <family val="1"/>
        <charset val="204"/>
      </rPr>
      <t xml:space="preserve"> Удельный вес обучающихся в муниципальных общеобразовательных организациях, охваченных горячим питанием (от общего количества обучающихся в муниципальных общеобразовательных организациях).</t>
    </r>
  </si>
  <si>
    <t>ВЦП "Создание условий для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общеобразовательных учреждениях МО "Колпашевский район"</t>
  </si>
  <si>
    <t xml:space="preserve">ВЦП "Создание условий для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общеобразовательных учреждениях МО «Колпашевский район" </t>
  </si>
  <si>
    <t>ВЦП "Содействие развитию физкультурно-спортивных мероприятий среди школьников муниципального образования "Колпашевский район "</t>
  </si>
  <si>
    <t>ОП "Право быть равным на 2013-2016 годы"</t>
  </si>
  <si>
    <t>1.7.</t>
  </si>
  <si>
    <t>01      02</t>
  </si>
  <si>
    <t>ВЦП «Содействие развитию физкультурно – спортивных мероприятий среди школьников муниципального образования «Колпашевский район»</t>
  </si>
  <si>
    <t xml:space="preserve">МП «Доступная среда на 2014-2016 годы» </t>
  </si>
  <si>
    <r>
      <rPr>
        <u/>
        <sz val="8"/>
        <rFont val="Times New Roman"/>
        <family val="1"/>
        <charset val="204"/>
      </rPr>
      <t xml:space="preserve">Показатель. </t>
    </r>
    <r>
      <rPr>
        <sz val="8"/>
        <rFont val="Times New Roman"/>
        <family val="1"/>
        <charset val="204"/>
      </rPr>
      <t>Охват питанием учащихся из малоимущих семей (от общего количества детей, имеющих статус малоимущей семьи).</t>
    </r>
  </si>
  <si>
    <r>
      <rPr>
        <u/>
        <sz val="8"/>
        <rFont val="Times New Roman"/>
        <family val="1"/>
        <charset val="204"/>
      </rPr>
      <t xml:space="preserve">Показатель </t>
    </r>
    <r>
      <rPr>
        <sz val="8"/>
        <rFont val="Times New Roman"/>
        <family val="1"/>
        <charset val="204"/>
      </rPr>
      <t>:Удельный вес детей, в возрасте от 1,5-7 лет, прибывающих в дошкольных образовательных организациях в общей численности детей данного возраста.</t>
    </r>
  </si>
  <si>
    <t>МП "Развитие инфраструктуры муниципальных образовательных организаций Колпашевского района на 2014-2018 годы"</t>
  </si>
  <si>
    <t>МП "Развитие системы дополнительного образования в Колпашевском районе на базе муниципальных образовательных организаций дополнительного образования детей на 2014-2020 годы"</t>
  </si>
  <si>
    <t xml:space="preserve">ИНФОРМАЦИЯ О МУНИЦИПАЛЬНЫХ И ВЕДОМСТВЕНЫХ ЦЕЛЕВЫХ ПРОГРАММАХ </t>
  </si>
  <si>
    <t>Муниципальные программы</t>
  </si>
  <si>
    <t>Итого по муниципальным программам</t>
  </si>
  <si>
    <r>
      <t>Показатель.</t>
    </r>
    <r>
      <rPr>
        <sz val="8"/>
        <rFont val="Times New Roman"/>
        <family val="1"/>
        <charset val="204"/>
      </rPr>
      <t xml:space="preserve"> Удельный вес обучающихся, охваченных всеми формами отдыха детей в каникулярное время на базе муниципальных образовательных организаций   (от общего количества обучающихся в муниципальных общеобразовательных организациях).</t>
    </r>
  </si>
  <si>
    <t>Отчетный финансовый год (факт) 2013</t>
  </si>
  <si>
    <t>Текущий финансовый год  2014</t>
  </si>
  <si>
    <t>Очередной финансовый год (план) 2015</t>
  </si>
  <si>
    <t>1й год планового периода (прогноз) 2016</t>
  </si>
  <si>
    <t>2й год планового периода (прогноз) 2017</t>
  </si>
  <si>
    <t>Расчеты к приложению</t>
  </si>
  <si>
    <t>Численность обучающихся, приходящихся на одного работающего в муниципальных общеобразовательных организациях, - всего</t>
  </si>
  <si>
    <t>Показатели</t>
  </si>
  <si>
    <t>об-ся</t>
  </si>
  <si>
    <t>числ. раб.</t>
  </si>
  <si>
    <t>2014 год</t>
  </si>
  <si>
    <t>2015 год</t>
  </si>
  <si>
    <t>2016 год</t>
  </si>
  <si>
    <t>2017 год</t>
  </si>
  <si>
    <t>Средняя наполняемость классов в муниципальных общеобразовательных организациях:</t>
  </si>
  <si>
    <t>классы</t>
  </si>
  <si>
    <t>6605101</t>
  </si>
  <si>
    <t>6225959</t>
  </si>
  <si>
    <t>Осуществление отдельных государственных полномочий по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обеспечение обучающихся с ограниченными возможностями здоровья, не проживающих в муниципальных образовательных огранизациях, бесплатным двухразовым питанием</t>
  </si>
  <si>
    <t>6223747</t>
  </si>
  <si>
    <t>852</t>
  </si>
  <si>
    <t>242</t>
  </si>
  <si>
    <t>5223202</t>
  </si>
  <si>
    <t>7951702</t>
  </si>
  <si>
    <t>6605201</t>
  </si>
  <si>
    <t>6223963</t>
  </si>
  <si>
    <t>0700500</t>
  </si>
  <si>
    <t>6224047</t>
  </si>
  <si>
    <t>Осуществление отдельных государственных полномочий по предоставлению бесплатной методической, психолого - педагогической, диагностической и консультативной помощи в консультационных центрах, созданных в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</si>
  <si>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6224046</t>
  </si>
  <si>
    <t>5210110</t>
  </si>
  <si>
    <t>612   244</t>
  </si>
  <si>
    <t>244       612</t>
  </si>
  <si>
    <t>1.8.</t>
  </si>
  <si>
    <t xml:space="preserve"> 02</t>
  </si>
  <si>
    <t>611        612    621    622</t>
  </si>
  <si>
    <t>244    611    621    622</t>
  </si>
  <si>
    <t>244     611    621    111   360</t>
  </si>
  <si>
    <t>6226446</t>
  </si>
  <si>
    <t>5221300</t>
  </si>
  <si>
    <t>0920332</t>
  </si>
  <si>
    <t>МП "Повышение общественной безопасности на территории муниципального образования "Колпашевский район" на 2013-2018 годы"</t>
  </si>
  <si>
    <t>1.9.</t>
  </si>
  <si>
    <t>ОП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</si>
  <si>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07       07</t>
  </si>
  <si>
    <t>02     09</t>
  </si>
  <si>
    <t>07     07      03</t>
  </si>
  <si>
    <t>02      09      14</t>
  </si>
  <si>
    <t>611       612        621       622     870</t>
  </si>
  <si>
    <t>Задача 1.2. Содействие воспитанию и социализации детей, формированию здорового образа жизни</t>
  </si>
  <si>
    <t>Цель 1: обеспечение доступности качественного  общего и дополнительного образования независимо от места жительства, состояния здоровья  обучающихся, социального положения и доходов семей</t>
  </si>
  <si>
    <t>Задача 1.1. Обеспечение функционирования и развития муниципальной образовательной сети с учетом потребностей населения в образовательных услугах</t>
  </si>
  <si>
    <r>
      <t>Показатель :</t>
    </r>
    <r>
      <rPr>
        <sz val="8"/>
        <rFont val="Times New Roman"/>
        <family val="1"/>
        <charset val="204"/>
      </rPr>
      <t>Удельный вес детей в возрасте от 6 до 18 лет, охваченных дополнительным образованием в муниципальных организациях дополнительного образования  в общей численности детей школьного  возраста.</t>
    </r>
  </si>
  <si>
    <r>
      <t>Показатель :</t>
    </r>
    <r>
      <rPr>
        <sz val="8"/>
        <rFont val="Times New Roman"/>
        <family val="1"/>
        <charset val="204"/>
      </rPr>
      <t>Удельный вес детей в возрасте от 7 до 18 лет, охваченных программами начального общего, основного общего, среднего  общего образования, от общего количества детей данного возраста.</t>
    </r>
  </si>
  <si>
    <r>
      <t xml:space="preserve">Показатель. </t>
    </r>
    <r>
      <rPr>
        <sz val="8"/>
        <rFont val="Times New Roman"/>
        <family val="1"/>
        <charset val="204"/>
      </rPr>
      <t>Удельный вес обучающихся в муниципальных общеобразовательных организациях, принявших участие  в  спортивных соревнованиях районного, регионального, межрегионального и федерального уровней.</t>
    </r>
  </si>
  <si>
    <t>Отчетный финансовый год (факт) 2014</t>
  </si>
  <si>
    <t>Текущий финансовый год  2015</t>
  </si>
  <si>
    <t>Очередной финансовый год (план) 2016</t>
  </si>
  <si>
    <t>1й год планового периода (прогноз) 2017</t>
  </si>
  <si>
    <t>2й год планового периода (прогноз) 2018</t>
  </si>
  <si>
    <t xml:space="preserve"> -  в том числе на одного учителя</t>
  </si>
  <si>
    <t>2018 год</t>
  </si>
  <si>
    <t>СОШ № 2</t>
  </si>
  <si>
    <t>СОШ № 4</t>
  </si>
  <si>
    <t>СОШ № 5</t>
  </si>
  <si>
    <t>СОШ № 7</t>
  </si>
  <si>
    <t>Итого школы города</t>
  </si>
  <si>
    <t>Новоильинская НОШ</t>
  </si>
  <si>
    <t>Тогурская НОШ</t>
  </si>
  <si>
    <t>Дальненская ООШ</t>
  </si>
  <si>
    <t>Ст. Короткинская ООШ</t>
  </si>
  <si>
    <t>Куржинская ООШ</t>
  </si>
  <si>
    <t>Копыловская ООШ</t>
  </si>
  <si>
    <t>Моховская ООШ</t>
  </si>
  <si>
    <t>Мараксинская ООШ</t>
  </si>
  <si>
    <t>Тискинская ООШ</t>
  </si>
  <si>
    <t>Инкинская СОШ</t>
  </si>
  <si>
    <t>Новогоренская СОШ</t>
  </si>
  <si>
    <t>Новоселовская СОШ</t>
  </si>
  <si>
    <t>Озеренская СОШ</t>
  </si>
  <si>
    <t>Саровская СОШ</t>
  </si>
  <si>
    <t>Чажемтовская СОШ</t>
  </si>
  <si>
    <t>Тогурская СОШ</t>
  </si>
  <si>
    <t>Всего сельские школы</t>
  </si>
  <si>
    <t>Итого по району</t>
  </si>
  <si>
    <t>ОСОШ</t>
  </si>
  <si>
    <t>Отчетный финансовый год 2014 (факт)</t>
  </si>
  <si>
    <t>Очередной финансовый год 2016 (план)</t>
  </si>
  <si>
    <t>1й год планового периода  2017 (прогноз)</t>
  </si>
  <si>
    <t>2й год планового периода 2018 (прогноз)</t>
  </si>
  <si>
    <t xml:space="preserve">Отчетный финансовый год (факт) 2014 год </t>
  </si>
  <si>
    <t>Текущий финансовый год  2015 год</t>
  </si>
  <si>
    <t>Очередной финансовый год (план) 2016 год</t>
  </si>
  <si>
    <t>Первый год планового периода, прогноз, 2017 год</t>
  </si>
  <si>
    <t>Второй год планового периода прогноз, 2018 год</t>
  </si>
  <si>
    <t>7951501 7951502 7951503 7951504 7951505 7951506 7951507 7951510 7951511</t>
  </si>
  <si>
    <t>7951801 7951802 7951809 7951810</t>
  </si>
  <si>
    <t xml:space="preserve">622    870    612 </t>
  </si>
  <si>
    <t>07      01</t>
  </si>
  <si>
    <t>02      13</t>
  </si>
  <si>
    <t>7951207 7951213</t>
  </si>
  <si>
    <t xml:space="preserve">7951007 7951008 7951009 </t>
  </si>
  <si>
    <t xml:space="preserve"> 6605001 6605002</t>
  </si>
  <si>
    <t xml:space="preserve"> 6605301 6605302 6605303 6605304</t>
  </si>
  <si>
    <t xml:space="preserve">111       112      242      244     611      612      621     852                  622   </t>
  </si>
  <si>
    <t xml:space="preserve">6605401 </t>
  </si>
  <si>
    <t xml:space="preserve">111     244     611      621           </t>
  </si>
  <si>
    <t>6605501 6605502</t>
  </si>
  <si>
    <t>611       612        244</t>
  </si>
  <si>
    <t>Государственные программы</t>
  </si>
  <si>
    <t>612    622</t>
  </si>
  <si>
    <t>07      07      07</t>
  </si>
  <si>
    <t>01      02      09</t>
  </si>
  <si>
    <t>612    622    360</t>
  </si>
  <si>
    <t>111    244     360     611     621</t>
  </si>
  <si>
    <t>Итого по государственным программам</t>
  </si>
  <si>
    <t>4.</t>
  </si>
  <si>
    <t>4.1</t>
  </si>
  <si>
    <t>4.2</t>
  </si>
  <si>
    <t>4.4</t>
  </si>
  <si>
    <t>4.5</t>
  </si>
  <si>
    <t>4.6</t>
  </si>
  <si>
    <t>4.7</t>
  </si>
  <si>
    <t>ГП "Повышение уровня пенсионного обеспечения работников бюджетной сферы, государственных и муниципальных служащих Томской области на период 2013 -- 2023 годов"</t>
  </si>
  <si>
    <t>ГП Томской области "Доступная среда на 2014 - 2016 годы"</t>
  </si>
  <si>
    <t>ГП "Развитие общего и дополнительного образования в Томской области на 2014 - 2020 годы"</t>
  </si>
  <si>
    <t>ГП "Развитие системы отдыха и оздоровления детей Томской области в 2014 - 2019 годы"</t>
  </si>
  <si>
    <t>ГП "Обеспечение доступности и развития дошкольного образования в Томской области на 2013-2020 годы"</t>
  </si>
  <si>
    <t>6223750</t>
  </si>
  <si>
    <t>6225341</t>
  </si>
  <si>
    <t>111      112       244     611     612       621      622          242          360</t>
  </si>
  <si>
    <t>09      13</t>
  </si>
  <si>
    <t>число классов (тар.сентябрь 2014)</t>
  </si>
  <si>
    <t>МП "Обеспечение общественной безопасности на территории муниципального образования "Колпашевский район" на 2013-2018 годы"</t>
  </si>
  <si>
    <t>7951905</t>
  </si>
  <si>
    <t>7952305</t>
  </si>
  <si>
    <t>01         02</t>
  </si>
  <si>
    <t>612      622       244</t>
  </si>
  <si>
    <t>414</t>
  </si>
  <si>
    <t>МП "Развитие физической культуры и массового спорта на территории муниципального образования "Колпашевский район" на 2014-2018 годы",</t>
  </si>
  <si>
    <t>1.1.</t>
  </si>
  <si>
    <t>1.4.</t>
  </si>
  <si>
    <t>1.5.</t>
  </si>
  <si>
    <t>1.6.</t>
  </si>
  <si>
    <t>2.6.</t>
  </si>
  <si>
    <t>3.1.</t>
  </si>
  <si>
    <t>3.2.</t>
  </si>
  <si>
    <t>3.3.</t>
  </si>
  <si>
    <t>3.4.</t>
  </si>
  <si>
    <t>3.5.</t>
  </si>
  <si>
    <t>МП "Развитие физической культуры и массового спорта на территории муниципального образования "Колпашевский район" на 2014-2018 годы"</t>
  </si>
  <si>
    <t>ГП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</si>
  <si>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ГП Томской области "Доступная среда на 2014-2016 годы"</t>
  </si>
  <si>
    <t>ГП "Развитие общего и дополнительного образования в Томкой области на 2014-2020 годы"</t>
  </si>
  <si>
    <t>ГП "Развитие системы отдыха и оздоровления детей Томской областина 2014-2019 годы"</t>
  </si>
  <si>
    <t>5223402               0415027</t>
  </si>
  <si>
    <t>5223701            5223700</t>
  </si>
  <si>
    <t>2й год планового периода 2017 (прогноз)</t>
  </si>
  <si>
    <t>1й год планового периода  2016 (прогноз)</t>
  </si>
  <si>
    <t>Очередной финансовый год 2015 (план)</t>
  </si>
  <si>
    <t>Отчетный финансовый год 2013 (факт)</t>
  </si>
  <si>
    <t>Отчетный финансовый год (факт) 2013 год</t>
  </si>
  <si>
    <t>Текущий финансовый год (факт) 2014 год</t>
  </si>
  <si>
    <t>Очередной финансовый год (план) 2015 год</t>
  </si>
  <si>
    <t>Первый год планового периода (план) 2016 год</t>
  </si>
  <si>
    <t>Второй год планового периода (план) 2017 год</t>
  </si>
  <si>
    <t>Второй год планового периода прогноз, 2017 год</t>
  </si>
  <si>
    <t>Первый год планового периода, прогноз, 2016 год</t>
  </si>
  <si>
    <t>Текущий финансовый год  2014 год</t>
  </si>
  <si>
    <t xml:space="preserve">Отчетный финансовый год (факт) 2013 год </t>
  </si>
  <si>
    <t>МП «Энергосбережение и повышение энергетической эффективности на территории Томской области на 2010-2012 годы и на перспективу до 2020 года»</t>
  </si>
  <si>
    <t>5220600    0923400</t>
  </si>
  <si>
    <t>11          11</t>
  </si>
  <si>
    <t>05               01</t>
  </si>
  <si>
    <t>МП «Подготовка спортивных сооружений к проведению на территории Колпашеского района финальных областных летних сельских спортивных игр  «Стадион для всех» в 2013 году»</t>
  </si>
  <si>
    <t>7950005 7954006 7954007</t>
  </si>
  <si>
    <t>465               622</t>
  </si>
  <si>
    <t>7951501 7951502 7951503 7951504 7951505 7951506 7951507 7951510 7951511 7951001</t>
  </si>
  <si>
    <t>ОП "Право быть раным на 2013-2016 годы"</t>
  </si>
  <si>
    <t>5221200</t>
  </si>
  <si>
    <t>ОП "Повышение уровня пенсионного обеспечения работников бюджетной сферы, государственных и муниципальных служащих Томской области на период 2013 -- 2023 годов"</t>
  </si>
  <si>
    <t>01        02        09</t>
  </si>
  <si>
    <t>612    622    244</t>
  </si>
  <si>
    <t>Иные безвозмездные безвозвратные перечисления</t>
  </si>
  <si>
    <t>4.3.</t>
  </si>
  <si>
    <t>5220900</t>
  </si>
  <si>
    <t>111    612    622</t>
  </si>
  <si>
    <t>1.10.</t>
  </si>
  <si>
    <t>1.11.</t>
  </si>
  <si>
    <t>Осуществление отдельных государственных полномочий по воспитанию и обучению детей-инвалидов в муниципальных дошкольных образовательных организациях</t>
  </si>
  <si>
    <t>Выплата вознаграждения и доплаты педагогическим работникам общеобразоватешьных организаций за выполнение функций классного руководителя</t>
  </si>
  <si>
    <r>
      <rPr>
        <u/>
        <sz val="8"/>
        <rFont val="Times New Roman"/>
        <family val="1"/>
        <charset val="204"/>
      </rPr>
      <t xml:space="preserve">Показатель </t>
    </r>
    <r>
      <rPr>
        <sz val="8"/>
        <rFont val="Times New Roman"/>
        <family val="1"/>
        <charset val="204"/>
      </rPr>
      <t>:Удельный вес детей в возрасте от 1,5-7 лет, пребывающих в дошкольных образовательных организациях в общей численности детей данного возраста.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</si>
</sst>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Arial Cyr"/>
      <charset val="204"/>
    </font>
    <font>
      <b/>
      <i/>
      <u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59"/>
      <name val="Arial"/>
      <family val="2"/>
      <charset val="204"/>
    </font>
    <font>
      <b/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6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49" fontId="10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2" fontId="1" fillId="0" borderId="0" xfId="0" applyNumberFormat="1" applyFont="1" applyFill="1"/>
    <xf numFmtId="2" fontId="0" fillId="0" borderId="0" xfId="0" applyNumberFormat="1" applyFill="1"/>
    <xf numFmtId="0" fontId="2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Fill="1" applyBorder="1"/>
    <xf numFmtId="0" fontId="2" fillId="0" borderId="0" xfId="0" applyFont="1" applyFill="1"/>
    <xf numFmtId="0" fontId="0" fillId="0" borderId="1" xfId="0" applyFill="1" applyBorder="1"/>
    <xf numFmtId="0" fontId="13" fillId="0" borderId="1" xfId="0" applyFont="1" applyFill="1" applyBorder="1"/>
    <xf numFmtId="9" fontId="13" fillId="0" borderId="1" xfId="0" applyNumberFormat="1" applyFont="1" applyFill="1" applyBorder="1"/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0" fillId="0" borderId="1" xfId="0" applyNumberFormat="1" applyFill="1" applyBorder="1"/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3" fillId="0" borderId="0" xfId="0" applyFont="1" applyFill="1"/>
    <xf numFmtId="164" fontId="13" fillId="0" borderId="1" xfId="0" applyNumberFormat="1" applyFont="1" applyFill="1" applyBorder="1"/>
    <xf numFmtId="2" fontId="0" fillId="0" borderId="1" xfId="0" applyNumberFormat="1" applyFill="1" applyBorder="1"/>
    <xf numFmtId="0" fontId="1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14" fillId="0" borderId="0" xfId="0" applyFont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0" fillId="0" borderId="1" xfId="0" applyFont="1" applyFill="1" applyBorder="1"/>
    <xf numFmtId="0" fontId="18" fillId="0" borderId="1" xfId="0" applyFont="1" applyFill="1" applyBorder="1"/>
    <xf numFmtId="0" fontId="21" fillId="0" borderId="1" xfId="0" applyFont="1" applyFill="1" applyBorder="1"/>
    <xf numFmtId="0" fontId="13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4" zoomScaleNormal="100" zoomScaleSheetLayoutView="100" zoomScalePageLayoutView="159" workbookViewId="0">
      <selection activeCell="A11" sqref="A11"/>
    </sheetView>
  </sheetViews>
  <sheetFormatPr defaultColWidth="9.140625" defaultRowHeight="12.75" x14ac:dyDescent="0.2"/>
  <cols>
    <col min="1" max="1" width="50.140625" style="1" customWidth="1"/>
    <col min="2" max="2" width="11" style="2" customWidth="1"/>
    <col min="3" max="3" width="9.5703125" style="2" customWidth="1"/>
    <col min="4" max="4" width="9.7109375" style="2" customWidth="1"/>
    <col min="5" max="5" width="9.42578125" style="2" customWidth="1"/>
    <col min="6" max="6" width="8.85546875" style="2" customWidth="1"/>
    <col min="7" max="7" width="8.42578125" style="2" customWidth="1"/>
    <col min="8" max="8" width="8.28515625" style="2" customWidth="1"/>
    <col min="9" max="9" width="10" style="2" customWidth="1"/>
    <col min="10" max="21" width="9.140625" style="3"/>
    <col min="22" max="16384" width="9.140625" style="4"/>
  </cols>
  <sheetData>
    <row r="1" spans="1:21" x14ac:dyDescent="0.2">
      <c r="A1" s="41"/>
      <c r="B1" s="42"/>
      <c r="C1" s="42"/>
      <c r="D1" s="42"/>
      <c r="E1" s="42"/>
      <c r="F1" s="42"/>
      <c r="G1" s="114" t="s">
        <v>85</v>
      </c>
      <c r="H1" s="117"/>
      <c r="I1" s="114"/>
      <c r="J1" s="43"/>
      <c r="K1" s="43"/>
    </row>
    <row r="2" spans="1:21" s="6" customFormat="1" x14ac:dyDescent="0.2">
      <c r="A2" s="113" t="s">
        <v>0</v>
      </c>
      <c r="B2" s="114"/>
      <c r="C2" s="114"/>
      <c r="D2" s="114"/>
      <c r="E2" s="114"/>
      <c r="F2" s="114"/>
      <c r="G2" s="114"/>
      <c r="H2" s="114"/>
      <c r="I2" s="114"/>
      <c r="J2" s="10"/>
      <c r="K2" s="10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x14ac:dyDescent="0.2">
      <c r="A3" s="113" t="s">
        <v>62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x14ac:dyDescent="0.2">
      <c r="A4" s="44"/>
      <c r="B4" s="45"/>
      <c r="C4" s="45"/>
      <c r="D4" s="45"/>
      <c r="E4" s="45"/>
      <c r="F4" s="45"/>
      <c r="G4" s="45"/>
      <c r="H4" s="45"/>
      <c r="I4" s="45"/>
      <c r="J4" s="10"/>
      <c r="K4" s="10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11" customFormat="1" ht="56.25" x14ac:dyDescent="0.2">
      <c r="A5" s="8" t="s">
        <v>1</v>
      </c>
      <c r="B5" s="9" t="s">
        <v>2</v>
      </c>
      <c r="C5" s="9" t="s">
        <v>130</v>
      </c>
      <c r="D5" s="9" t="s">
        <v>131</v>
      </c>
      <c r="E5" s="9" t="s">
        <v>132</v>
      </c>
      <c r="F5" s="9" t="s">
        <v>133</v>
      </c>
      <c r="G5" s="9" t="s">
        <v>134</v>
      </c>
      <c r="H5" s="9" t="s">
        <v>3</v>
      </c>
      <c r="I5" s="9" t="s">
        <v>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3" customForma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46"/>
      <c r="K6" s="46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6" customFormat="1" ht="20.25" customHeight="1" x14ac:dyDescent="0.2">
      <c r="A7" s="115" t="s">
        <v>108</v>
      </c>
      <c r="B7" s="116"/>
      <c r="C7" s="116"/>
      <c r="D7" s="116"/>
      <c r="E7" s="116"/>
      <c r="F7" s="116"/>
      <c r="G7" s="116"/>
      <c r="H7" s="116"/>
      <c r="I7" s="116"/>
      <c r="J7" s="10"/>
      <c r="K7" s="10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36" customHeight="1" x14ac:dyDescent="0.2">
      <c r="A8" s="47" t="s">
        <v>99</v>
      </c>
      <c r="B8" s="9" t="s">
        <v>5</v>
      </c>
      <c r="C8" s="9">
        <v>71.5</v>
      </c>
      <c r="D8" s="9">
        <v>71.8</v>
      </c>
      <c r="E8" s="9">
        <v>72</v>
      </c>
      <c r="F8" s="9">
        <v>72</v>
      </c>
      <c r="G8" s="46">
        <v>72</v>
      </c>
      <c r="H8" s="9">
        <v>72</v>
      </c>
      <c r="I8" s="9">
        <v>2015</v>
      </c>
      <c r="J8" s="10"/>
      <c r="K8" s="10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45.75" customHeight="1" x14ac:dyDescent="0.2">
      <c r="A9" s="49" t="s">
        <v>110</v>
      </c>
      <c r="B9" s="50" t="s">
        <v>5</v>
      </c>
      <c r="C9" s="50">
        <v>86.5</v>
      </c>
      <c r="D9" s="50">
        <v>79.2</v>
      </c>
      <c r="E9" s="50">
        <v>78.88</v>
      </c>
      <c r="F9" s="50">
        <v>78.760000000000005</v>
      </c>
      <c r="G9" s="50">
        <v>78.760000000000005</v>
      </c>
      <c r="H9" s="50">
        <v>78.88</v>
      </c>
      <c r="I9" s="50">
        <v>2015</v>
      </c>
      <c r="J9" s="10"/>
      <c r="K9" s="10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32.25" customHeight="1" x14ac:dyDescent="0.2">
      <c r="A10" s="48" t="s">
        <v>6</v>
      </c>
      <c r="B10" s="9"/>
      <c r="C10" s="9"/>
      <c r="D10" s="9"/>
      <c r="E10" s="9"/>
      <c r="F10" s="9"/>
      <c r="G10" s="9"/>
      <c r="H10" s="9"/>
      <c r="I10" s="9"/>
      <c r="J10" s="10"/>
      <c r="K10" s="10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82" customFormat="1" ht="38.25" customHeight="1" x14ac:dyDescent="0.2">
      <c r="A11" s="51" t="s">
        <v>321</v>
      </c>
      <c r="B11" s="50" t="s">
        <v>5</v>
      </c>
      <c r="C11" s="50">
        <v>44.3</v>
      </c>
      <c r="D11" s="50">
        <v>46.57</v>
      </c>
      <c r="E11" s="50">
        <v>48.9</v>
      </c>
      <c r="F11" s="50">
        <v>48.9</v>
      </c>
      <c r="G11" s="50">
        <v>48.9</v>
      </c>
      <c r="H11" s="50">
        <v>48.9</v>
      </c>
      <c r="I11" s="50">
        <v>2015</v>
      </c>
      <c r="J11" s="80"/>
      <c r="K11" s="80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46.5" customHeight="1" x14ac:dyDescent="0.2">
      <c r="A12" s="49" t="s">
        <v>112</v>
      </c>
      <c r="B12" s="50" t="s">
        <v>5</v>
      </c>
      <c r="C12" s="50">
        <v>87.9</v>
      </c>
      <c r="D12" s="50">
        <v>96.5</v>
      </c>
      <c r="E12" s="50">
        <v>96.5</v>
      </c>
      <c r="F12" s="50">
        <v>100</v>
      </c>
      <c r="G12" s="50">
        <v>100</v>
      </c>
      <c r="H12" s="50">
        <v>100</v>
      </c>
      <c r="I12" s="50">
        <v>2016</v>
      </c>
      <c r="J12" s="80"/>
      <c r="K12" s="80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34.5" customHeight="1" x14ac:dyDescent="0.2">
      <c r="A13" s="49" t="s">
        <v>183</v>
      </c>
      <c r="B13" s="50" t="s">
        <v>5</v>
      </c>
      <c r="C13" s="50">
        <v>91.8</v>
      </c>
      <c r="D13" s="50">
        <v>92</v>
      </c>
      <c r="E13" s="50">
        <v>92</v>
      </c>
      <c r="F13" s="50">
        <v>92</v>
      </c>
      <c r="G13" s="50">
        <v>92</v>
      </c>
      <c r="H13" s="50">
        <v>92</v>
      </c>
      <c r="I13" s="50">
        <v>2015</v>
      </c>
      <c r="J13" s="80"/>
      <c r="K13" s="80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46.5" customHeight="1" x14ac:dyDescent="0.2">
      <c r="A14" s="49" t="s">
        <v>182</v>
      </c>
      <c r="B14" s="50" t="s">
        <v>5</v>
      </c>
      <c r="C14" s="50">
        <v>66</v>
      </c>
      <c r="D14" s="50">
        <v>68</v>
      </c>
      <c r="E14" s="50">
        <v>68</v>
      </c>
      <c r="F14" s="50">
        <v>68</v>
      </c>
      <c r="G14" s="50">
        <v>68</v>
      </c>
      <c r="H14" s="50">
        <v>68</v>
      </c>
      <c r="I14" s="50">
        <v>2015</v>
      </c>
      <c r="J14" s="80"/>
      <c r="K14" s="80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6" customFormat="1" ht="34.5" customHeight="1" x14ac:dyDescent="0.2">
      <c r="A15" s="49" t="s">
        <v>103</v>
      </c>
      <c r="B15" s="50" t="s">
        <v>7</v>
      </c>
      <c r="C15" s="50">
        <v>5.8</v>
      </c>
      <c r="D15" s="50">
        <v>5.8</v>
      </c>
      <c r="E15" s="50">
        <v>5.9</v>
      </c>
      <c r="F15" s="50">
        <v>5.9</v>
      </c>
      <c r="G15" s="50">
        <v>5.9</v>
      </c>
      <c r="H15" s="50">
        <v>5.9</v>
      </c>
      <c r="I15" s="50">
        <v>2015</v>
      </c>
      <c r="J15" s="10"/>
      <c r="K15" s="10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6" customFormat="1" x14ac:dyDescent="0.2">
      <c r="A16" s="51" t="s">
        <v>8</v>
      </c>
      <c r="B16" s="50" t="s">
        <v>7</v>
      </c>
      <c r="C16" s="50">
        <v>12.3</v>
      </c>
      <c r="D16" s="50">
        <v>12.3</v>
      </c>
      <c r="E16" s="50">
        <v>12.4</v>
      </c>
      <c r="F16" s="50">
        <v>12.4</v>
      </c>
      <c r="G16" s="50">
        <v>12.4</v>
      </c>
      <c r="H16" s="50">
        <v>12.4</v>
      </c>
      <c r="I16" s="50">
        <v>2015</v>
      </c>
      <c r="J16" s="10"/>
      <c r="K16" s="10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6" customFormat="1" ht="23.25" customHeight="1" x14ac:dyDescent="0.2">
      <c r="A17" s="51" t="s">
        <v>104</v>
      </c>
      <c r="B17" s="50"/>
      <c r="C17" s="50"/>
      <c r="D17" s="50"/>
      <c r="E17" s="50"/>
      <c r="F17" s="50"/>
      <c r="G17" s="50"/>
      <c r="H17" s="50"/>
      <c r="I17" s="50"/>
      <c r="J17" s="10"/>
      <c r="K17" s="10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6" customFormat="1" ht="14.25" customHeight="1" x14ac:dyDescent="0.2">
      <c r="A18" s="51" t="s">
        <v>9</v>
      </c>
      <c r="B18" s="50" t="s">
        <v>7</v>
      </c>
      <c r="C18" s="50">
        <v>23.9</v>
      </c>
      <c r="D18" s="50">
        <v>24.1</v>
      </c>
      <c r="E18" s="70">
        <v>24.3</v>
      </c>
      <c r="F18" s="70">
        <v>24.3</v>
      </c>
      <c r="G18" s="70">
        <v>24.3</v>
      </c>
      <c r="H18" s="70">
        <v>24.3</v>
      </c>
      <c r="I18" s="50">
        <v>2015</v>
      </c>
      <c r="J18" s="10"/>
      <c r="K18" s="10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6" customFormat="1" ht="12" customHeight="1" x14ac:dyDescent="0.2">
      <c r="A19" s="51" t="s">
        <v>10</v>
      </c>
      <c r="B19" s="50" t="s">
        <v>7</v>
      </c>
      <c r="C19" s="50">
        <v>10.1</v>
      </c>
      <c r="D19" s="50">
        <v>10.3</v>
      </c>
      <c r="E19" s="50">
        <v>10.5</v>
      </c>
      <c r="F19" s="50">
        <v>10.5</v>
      </c>
      <c r="G19" s="50">
        <v>10.5</v>
      </c>
      <c r="H19" s="50">
        <v>10.5</v>
      </c>
      <c r="I19" s="50">
        <v>2015</v>
      </c>
      <c r="J19" s="10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6" customFormat="1" ht="27" customHeight="1" x14ac:dyDescent="0.2">
      <c r="A20" s="48" t="s">
        <v>11</v>
      </c>
      <c r="B20" s="9"/>
      <c r="C20" s="9"/>
      <c r="D20" s="50"/>
      <c r="E20" s="9"/>
      <c r="F20" s="9"/>
      <c r="G20" s="9"/>
      <c r="H20" s="9"/>
      <c r="I20" s="9"/>
      <c r="J20" s="10"/>
      <c r="K20" s="10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6" customFormat="1" ht="37.5" customHeight="1" x14ac:dyDescent="0.2">
      <c r="A21" s="47" t="s">
        <v>109</v>
      </c>
      <c r="B21" s="9" t="s">
        <v>5</v>
      </c>
      <c r="C21" s="9">
        <v>61.8</v>
      </c>
      <c r="D21" s="9">
        <v>61.4</v>
      </c>
      <c r="E21" s="9">
        <v>61.4</v>
      </c>
      <c r="F21" s="9">
        <v>61.4</v>
      </c>
      <c r="G21" s="9">
        <v>61.4</v>
      </c>
      <c r="H21" s="9">
        <v>61.4</v>
      </c>
      <c r="I21" s="9">
        <v>2015</v>
      </c>
      <c r="J21" s="10"/>
      <c r="K21" s="10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6" customFormat="1" ht="45.75" customHeight="1" x14ac:dyDescent="0.2">
      <c r="A22" s="47" t="s">
        <v>129</v>
      </c>
      <c r="B22" s="9" t="s">
        <v>5</v>
      </c>
      <c r="C22" s="9">
        <v>24</v>
      </c>
      <c r="D22" s="9">
        <v>24</v>
      </c>
      <c r="E22" s="9">
        <v>24</v>
      </c>
      <c r="F22" s="9">
        <v>24</v>
      </c>
      <c r="G22" s="9">
        <v>24</v>
      </c>
      <c r="H22" s="9">
        <v>24</v>
      </c>
      <c r="I22" s="9">
        <v>2015</v>
      </c>
      <c r="J22" s="10"/>
      <c r="K22" s="10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6" customFormat="1" ht="46.5" customHeight="1" x14ac:dyDescent="0.2">
      <c r="A23" s="47" t="s">
        <v>113</v>
      </c>
      <c r="B23" s="9" t="s">
        <v>5</v>
      </c>
      <c r="C23" s="9">
        <v>93.7</v>
      </c>
      <c r="D23" s="9">
        <v>93.7</v>
      </c>
      <c r="E23" s="9">
        <v>93.7</v>
      </c>
      <c r="F23" s="9">
        <v>93.7</v>
      </c>
      <c r="G23" s="9">
        <v>93.7</v>
      </c>
      <c r="H23" s="9">
        <v>93.7</v>
      </c>
      <c r="I23" s="9">
        <v>2015</v>
      </c>
      <c r="J23" s="10"/>
      <c r="K23" s="10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6" customFormat="1" ht="27" customHeight="1" x14ac:dyDescent="0.2">
      <c r="A24" s="65" t="s">
        <v>122</v>
      </c>
      <c r="B24" s="9"/>
      <c r="C24" s="9">
        <v>100</v>
      </c>
      <c r="D24" s="9">
        <v>100</v>
      </c>
      <c r="E24" s="9">
        <v>100</v>
      </c>
      <c r="F24" s="9">
        <v>100</v>
      </c>
      <c r="G24" s="9">
        <v>100</v>
      </c>
      <c r="H24" s="9">
        <v>100</v>
      </c>
      <c r="I24" s="9">
        <v>2015</v>
      </c>
      <c r="J24" s="10"/>
      <c r="K24" s="10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6" customFormat="1" ht="48" customHeight="1" x14ac:dyDescent="0.2">
      <c r="A25" s="49" t="s">
        <v>184</v>
      </c>
      <c r="B25" s="71" t="s">
        <v>5</v>
      </c>
      <c r="C25" s="72">
        <v>25.8</v>
      </c>
      <c r="D25" s="73">
        <v>26</v>
      </c>
      <c r="E25" s="71">
        <v>26</v>
      </c>
      <c r="F25" s="50">
        <v>26</v>
      </c>
      <c r="G25" s="50">
        <v>26</v>
      </c>
      <c r="H25" s="50">
        <v>26</v>
      </c>
      <c r="I25" s="50">
        <v>2015</v>
      </c>
      <c r="J25" s="10"/>
      <c r="K25" s="10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6" customFormat="1" ht="15" customHeight="1" x14ac:dyDescent="0.2">
      <c r="A26" s="48" t="s">
        <v>12</v>
      </c>
      <c r="B26" s="52"/>
      <c r="C26" s="52"/>
      <c r="D26" s="52"/>
      <c r="E26" s="52"/>
      <c r="F26" s="52"/>
      <c r="G26" s="52"/>
      <c r="H26" s="52"/>
      <c r="I26" s="52"/>
      <c r="J26" s="10"/>
      <c r="K26" s="10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6" customFormat="1" ht="36" customHeight="1" x14ac:dyDescent="0.2">
      <c r="A27" s="49" t="s">
        <v>102</v>
      </c>
      <c r="B27" s="52" t="s">
        <v>5</v>
      </c>
      <c r="C27" s="52">
        <v>100</v>
      </c>
      <c r="D27" s="52">
        <v>100</v>
      </c>
      <c r="E27" s="52">
        <v>100</v>
      </c>
      <c r="F27" s="52">
        <v>100</v>
      </c>
      <c r="G27" s="52">
        <v>100</v>
      </c>
      <c r="H27" s="52">
        <v>100</v>
      </c>
      <c r="I27" s="52">
        <v>2015</v>
      </c>
      <c r="J27" s="10"/>
      <c r="K27" s="10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6" customFormat="1" ht="35.25" customHeight="1" x14ac:dyDescent="0.2">
      <c r="A28" s="49" t="s">
        <v>101</v>
      </c>
      <c r="B28" s="52" t="s">
        <v>5</v>
      </c>
      <c r="C28" s="52">
        <v>100</v>
      </c>
      <c r="D28" s="52">
        <v>100</v>
      </c>
      <c r="E28" s="52">
        <v>100</v>
      </c>
      <c r="F28" s="52">
        <v>100</v>
      </c>
      <c r="G28" s="52">
        <v>100</v>
      </c>
      <c r="H28" s="52">
        <v>100</v>
      </c>
      <c r="I28" s="52">
        <v>2015</v>
      </c>
      <c r="J28" s="10"/>
      <c r="K28" s="10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6" customFormat="1" ht="36.75" customHeight="1" x14ac:dyDescent="0.2">
      <c r="A29" s="49" t="s">
        <v>100</v>
      </c>
      <c r="B29" s="52" t="s">
        <v>5</v>
      </c>
      <c r="C29" s="52">
        <v>100</v>
      </c>
      <c r="D29" s="52">
        <v>100</v>
      </c>
      <c r="E29" s="52">
        <v>100</v>
      </c>
      <c r="F29" s="52">
        <v>100</v>
      </c>
      <c r="G29" s="52">
        <v>100</v>
      </c>
      <c r="H29" s="52">
        <v>100</v>
      </c>
      <c r="I29" s="52">
        <v>2015</v>
      </c>
      <c r="J29" s="10"/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6" customFormat="1" ht="35.25" customHeight="1" x14ac:dyDescent="0.2">
      <c r="A30" s="49" t="s">
        <v>63</v>
      </c>
      <c r="B30" s="52" t="s">
        <v>13</v>
      </c>
      <c r="C30" s="52">
        <v>17</v>
      </c>
      <c r="D30" s="52">
        <v>19</v>
      </c>
      <c r="E30" s="50">
        <v>19</v>
      </c>
      <c r="F30" s="9">
        <v>19</v>
      </c>
      <c r="G30" s="9">
        <v>19</v>
      </c>
      <c r="H30" s="9">
        <v>19</v>
      </c>
      <c r="I30" s="52">
        <v>2015</v>
      </c>
      <c r="J30" s="10"/>
      <c r="K30" s="10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82" customFormat="1" ht="36" customHeight="1" x14ac:dyDescent="0.2">
      <c r="A31" s="49" t="s">
        <v>64</v>
      </c>
      <c r="B31" s="74" t="s">
        <v>5</v>
      </c>
      <c r="C31" s="74">
        <v>71</v>
      </c>
      <c r="D31" s="74">
        <v>70</v>
      </c>
      <c r="E31" s="74">
        <v>70</v>
      </c>
      <c r="F31" s="74">
        <v>70</v>
      </c>
      <c r="G31" s="74">
        <v>70</v>
      </c>
      <c r="H31" s="74">
        <v>70</v>
      </c>
      <c r="I31" s="74">
        <v>2015</v>
      </c>
      <c r="J31" s="80"/>
      <c r="K31" s="80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7" customFormat="1" x14ac:dyDescent="0.2">
      <c r="A32" s="75"/>
      <c r="B32" s="76"/>
      <c r="C32" s="76"/>
      <c r="D32" s="76"/>
      <c r="E32" s="76"/>
      <c r="F32" s="76"/>
      <c r="G32" s="76"/>
      <c r="H32" s="76"/>
      <c r="I32" s="7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x14ac:dyDescent="0.2">
      <c r="A33" s="15"/>
      <c r="B33" s="7"/>
      <c r="C33" s="7"/>
      <c r="D33" s="7"/>
      <c r="E33" s="7"/>
      <c r="F33" s="7"/>
      <c r="G33" s="7"/>
      <c r="H33" s="7"/>
      <c r="I33" s="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x14ac:dyDescent="0.2">
      <c r="A34" s="15"/>
      <c r="B34" s="7"/>
      <c r="C34" s="7"/>
      <c r="D34" s="7"/>
      <c r="E34" s="7"/>
      <c r="F34" s="7"/>
      <c r="G34" s="7"/>
      <c r="H34" s="7"/>
      <c r="I34" s="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x14ac:dyDescent="0.2">
      <c r="A35" s="15"/>
      <c r="B35" s="7"/>
      <c r="C35" s="7"/>
      <c r="D35" s="7"/>
      <c r="E35" s="7"/>
      <c r="F35" s="7"/>
      <c r="G35" s="7"/>
      <c r="H35" s="7"/>
      <c r="I35" s="7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x14ac:dyDescent="0.2">
      <c r="A36" s="15"/>
      <c r="B36" s="7"/>
      <c r="C36" s="7"/>
      <c r="D36" s="7"/>
      <c r="E36" s="7"/>
      <c r="F36" s="7"/>
      <c r="G36" s="7"/>
      <c r="H36" s="7"/>
      <c r="I36" s="7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x14ac:dyDescent="0.2">
      <c r="A37" s="15"/>
      <c r="B37" s="7"/>
      <c r="C37" s="7"/>
      <c r="D37" s="7"/>
      <c r="E37" s="7"/>
      <c r="F37" s="7"/>
      <c r="G37" s="7"/>
      <c r="H37" s="7"/>
      <c r="I37" s="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x14ac:dyDescent="0.2">
      <c r="A38" s="15"/>
      <c r="B38" s="7"/>
      <c r="C38" s="7"/>
      <c r="D38" s="7"/>
      <c r="E38" s="7"/>
      <c r="F38" s="7"/>
      <c r="G38" s="7"/>
      <c r="H38" s="7"/>
      <c r="I38" s="7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x14ac:dyDescent="0.2">
      <c r="A39" s="15"/>
      <c r="B39" s="7"/>
      <c r="C39" s="7"/>
      <c r="D39" s="7"/>
      <c r="E39" s="7"/>
      <c r="F39" s="7"/>
      <c r="G39" s="7"/>
      <c r="H39" s="7"/>
      <c r="I39" s="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x14ac:dyDescent="0.2">
      <c r="A40" s="15"/>
      <c r="B40" s="7"/>
      <c r="C40" s="7"/>
      <c r="D40" s="7"/>
      <c r="E40" s="7"/>
      <c r="F40" s="7"/>
      <c r="G40" s="7"/>
      <c r="H40" s="7"/>
      <c r="I40" s="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x14ac:dyDescent="0.2">
      <c r="A41" s="15"/>
      <c r="B41" s="7"/>
      <c r="C41" s="7"/>
      <c r="D41" s="7"/>
      <c r="E41" s="7"/>
      <c r="F41" s="7"/>
      <c r="G41" s="7"/>
      <c r="H41" s="7"/>
      <c r="I41" s="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x14ac:dyDescent="0.2">
      <c r="A42" s="15"/>
      <c r="B42" s="7"/>
      <c r="C42" s="7"/>
      <c r="D42" s="7"/>
      <c r="E42" s="7"/>
      <c r="F42" s="7"/>
      <c r="G42" s="7"/>
      <c r="H42" s="7"/>
      <c r="I42" s="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x14ac:dyDescent="0.2">
      <c r="A43" s="15"/>
      <c r="B43" s="7"/>
      <c r="C43" s="7"/>
      <c r="D43" s="7"/>
      <c r="E43" s="7"/>
      <c r="F43" s="7"/>
      <c r="G43" s="7"/>
      <c r="H43" s="7"/>
      <c r="I43" s="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x14ac:dyDescent="0.2">
      <c r="A44" s="15"/>
      <c r="B44" s="7"/>
      <c r="C44" s="7"/>
      <c r="D44" s="7"/>
      <c r="E44" s="7"/>
      <c r="F44" s="7"/>
      <c r="G44" s="7"/>
      <c r="H44" s="7"/>
      <c r="I44" s="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x14ac:dyDescent="0.2">
      <c r="A45" s="15"/>
      <c r="B45" s="7"/>
      <c r="C45" s="7"/>
      <c r="D45" s="7"/>
      <c r="E45" s="7"/>
      <c r="F45" s="7"/>
      <c r="G45" s="7"/>
      <c r="H45" s="7"/>
      <c r="I45" s="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x14ac:dyDescent="0.2">
      <c r="A46" s="15"/>
      <c r="B46" s="7"/>
      <c r="C46" s="7"/>
      <c r="D46" s="7"/>
      <c r="E46" s="7"/>
      <c r="F46" s="7"/>
      <c r="G46" s="7"/>
      <c r="H46" s="7"/>
      <c r="I46" s="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x14ac:dyDescent="0.2">
      <c r="A47" s="15"/>
      <c r="B47" s="7"/>
      <c r="C47" s="7"/>
      <c r="D47" s="7"/>
      <c r="E47" s="7"/>
      <c r="F47" s="7"/>
      <c r="G47" s="7"/>
      <c r="H47" s="7"/>
      <c r="I47" s="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x14ac:dyDescent="0.2">
      <c r="A48" s="15"/>
      <c r="B48" s="7"/>
      <c r="C48" s="7"/>
      <c r="D48" s="7"/>
      <c r="E48" s="7"/>
      <c r="F48" s="7"/>
      <c r="G48" s="7"/>
      <c r="H48" s="7"/>
      <c r="I48" s="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x14ac:dyDescent="0.2">
      <c r="A49" s="15"/>
      <c r="B49" s="7"/>
      <c r="C49" s="7"/>
      <c r="D49" s="7"/>
      <c r="E49" s="7"/>
      <c r="F49" s="7"/>
      <c r="G49" s="7"/>
      <c r="H49" s="7"/>
      <c r="I49" s="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x14ac:dyDescent="0.2">
      <c r="A50" s="15"/>
      <c r="B50" s="7"/>
      <c r="C50" s="7"/>
      <c r="D50" s="7"/>
      <c r="E50" s="7"/>
      <c r="F50" s="7"/>
      <c r="G50" s="7"/>
      <c r="H50" s="7"/>
      <c r="I50" s="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x14ac:dyDescent="0.2">
      <c r="A51" s="15"/>
      <c r="B51" s="7"/>
      <c r="C51" s="7"/>
      <c r="D51" s="7"/>
      <c r="E51" s="7"/>
      <c r="F51" s="7"/>
      <c r="G51" s="7"/>
      <c r="H51" s="7"/>
      <c r="I51" s="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x14ac:dyDescent="0.2">
      <c r="A52" s="15"/>
      <c r="B52" s="7"/>
      <c r="C52" s="7"/>
      <c r="D52" s="7"/>
      <c r="E52" s="7"/>
      <c r="F52" s="7"/>
      <c r="G52" s="7"/>
      <c r="H52" s="7"/>
      <c r="I52" s="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x14ac:dyDescent="0.2">
      <c r="A53" s="15"/>
      <c r="B53" s="7"/>
      <c r="C53" s="7"/>
      <c r="D53" s="7"/>
      <c r="E53" s="7"/>
      <c r="F53" s="7"/>
      <c r="G53" s="7"/>
      <c r="H53" s="7"/>
      <c r="I53" s="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x14ac:dyDescent="0.2">
      <c r="A54" s="15"/>
      <c r="B54" s="7"/>
      <c r="C54" s="7"/>
      <c r="D54" s="7"/>
      <c r="E54" s="7"/>
      <c r="F54" s="7"/>
      <c r="G54" s="7"/>
      <c r="H54" s="7"/>
      <c r="I54" s="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</sheetData>
  <mergeCells count="4">
    <mergeCell ref="A2:I2"/>
    <mergeCell ref="A3:K3"/>
    <mergeCell ref="A7:I7"/>
    <mergeCell ref="G1:I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zoomScaleNormal="100" zoomScaleSheetLayoutView="100" zoomScalePageLayoutView="159" workbookViewId="0">
      <selection activeCell="C18" sqref="C18:H19"/>
    </sheetView>
  </sheetViews>
  <sheetFormatPr defaultColWidth="9.140625" defaultRowHeight="12.75" x14ac:dyDescent="0.2"/>
  <cols>
    <col min="1" max="1" width="50.140625" style="1" customWidth="1"/>
    <col min="2" max="2" width="11" style="85" customWidth="1"/>
    <col min="3" max="3" width="9.5703125" style="85" customWidth="1"/>
    <col min="4" max="4" width="9.7109375" style="85" customWidth="1"/>
    <col min="5" max="5" width="9.42578125" style="85" customWidth="1"/>
    <col min="6" max="6" width="8.85546875" style="85" customWidth="1"/>
    <col min="7" max="7" width="8.42578125" style="85" customWidth="1"/>
    <col min="8" max="8" width="8.28515625" style="85" customWidth="1"/>
    <col min="9" max="9" width="10" style="85" customWidth="1"/>
    <col min="10" max="21" width="9.140625" style="3"/>
    <col min="22" max="16384" width="9.140625" style="4"/>
  </cols>
  <sheetData>
    <row r="1" spans="1:21" x14ac:dyDescent="0.2">
      <c r="A1" s="41"/>
      <c r="B1" s="83"/>
      <c r="C1" s="83"/>
      <c r="D1" s="83"/>
      <c r="E1" s="83"/>
      <c r="F1" s="83"/>
      <c r="G1" s="114" t="s">
        <v>85</v>
      </c>
      <c r="H1" s="117"/>
      <c r="I1" s="114"/>
      <c r="J1" s="43"/>
      <c r="K1" s="43"/>
    </row>
    <row r="2" spans="1:21" s="6" customFormat="1" x14ac:dyDescent="0.2">
      <c r="A2" s="113" t="s">
        <v>0</v>
      </c>
      <c r="B2" s="114"/>
      <c r="C2" s="114"/>
      <c r="D2" s="114"/>
      <c r="E2" s="114"/>
      <c r="F2" s="114"/>
      <c r="G2" s="114"/>
      <c r="H2" s="114"/>
      <c r="I2" s="114"/>
      <c r="J2" s="10"/>
      <c r="K2" s="10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x14ac:dyDescent="0.2">
      <c r="A3" s="113" t="s">
        <v>62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x14ac:dyDescent="0.2">
      <c r="A4" s="44"/>
      <c r="B4" s="45"/>
      <c r="C4" s="45"/>
      <c r="D4" s="45"/>
      <c r="E4" s="45"/>
      <c r="F4" s="45"/>
      <c r="G4" s="45"/>
      <c r="H4" s="45"/>
      <c r="I4" s="45"/>
      <c r="J4" s="10"/>
      <c r="K4" s="10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11" customFormat="1" ht="56.25" x14ac:dyDescent="0.2">
      <c r="A5" s="8" t="s">
        <v>1</v>
      </c>
      <c r="B5" s="9" t="s">
        <v>2</v>
      </c>
      <c r="C5" s="9" t="s">
        <v>185</v>
      </c>
      <c r="D5" s="9" t="s">
        <v>186</v>
      </c>
      <c r="E5" s="9" t="s">
        <v>187</v>
      </c>
      <c r="F5" s="9" t="s">
        <v>188</v>
      </c>
      <c r="G5" s="9" t="s">
        <v>189</v>
      </c>
      <c r="H5" s="9" t="s">
        <v>3</v>
      </c>
      <c r="I5" s="9" t="s">
        <v>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3" customForma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46"/>
      <c r="K6" s="46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6" customFormat="1" ht="20.25" customHeight="1" x14ac:dyDescent="0.2">
      <c r="A7" s="115" t="s">
        <v>108</v>
      </c>
      <c r="B7" s="116"/>
      <c r="C7" s="116"/>
      <c r="D7" s="116"/>
      <c r="E7" s="116"/>
      <c r="F7" s="116"/>
      <c r="G7" s="116"/>
      <c r="H7" s="116"/>
      <c r="I7" s="116"/>
      <c r="J7" s="10"/>
      <c r="K7" s="10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36" customHeight="1" x14ac:dyDescent="0.2">
      <c r="A8" s="47" t="s">
        <v>99</v>
      </c>
      <c r="B8" s="9" t="s">
        <v>5</v>
      </c>
      <c r="C8" s="9">
        <v>71.5</v>
      </c>
      <c r="D8" s="9">
        <v>71.8</v>
      </c>
      <c r="E8" s="9">
        <v>72</v>
      </c>
      <c r="F8" s="9">
        <v>72</v>
      </c>
      <c r="G8" s="46">
        <v>72</v>
      </c>
      <c r="H8" s="9">
        <v>72</v>
      </c>
      <c r="I8" s="9">
        <v>2015</v>
      </c>
      <c r="J8" s="10"/>
      <c r="K8" s="10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45.75" customHeight="1" x14ac:dyDescent="0.2">
      <c r="A9" s="49" t="s">
        <v>110</v>
      </c>
      <c r="B9" s="50" t="s">
        <v>5</v>
      </c>
      <c r="C9" s="50">
        <v>86.5</v>
      </c>
      <c r="D9" s="50">
        <v>79.2</v>
      </c>
      <c r="E9" s="50">
        <v>78.88</v>
      </c>
      <c r="F9" s="50">
        <v>78.760000000000005</v>
      </c>
      <c r="G9" s="50">
        <v>78.760000000000005</v>
      </c>
      <c r="H9" s="50">
        <v>78.88</v>
      </c>
      <c r="I9" s="50">
        <v>2015</v>
      </c>
      <c r="J9" s="10"/>
      <c r="K9" s="10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32.25" customHeight="1" x14ac:dyDescent="0.2">
      <c r="A10" s="84" t="s">
        <v>6</v>
      </c>
      <c r="B10" s="9"/>
      <c r="C10" s="9"/>
      <c r="D10" s="9"/>
      <c r="E10" s="9"/>
      <c r="F10" s="9"/>
      <c r="G10" s="9"/>
      <c r="H10" s="9"/>
      <c r="I10" s="9"/>
      <c r="J10" s="10"/>
      <c r="K10" s="10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82" customFormat="1" ht="38.25" customHeight="1" x14ac:dyDescent="0.2">
      <c r="A11" s="51" t="s">
        <v>123</v>
      </c>
      <c r="B11" s="50" t="s">
        <v>5</v>
      </c>
      <c r="C11" s="50">
        <v>44.3</v>
      </c>
      <c r="D11" s="50">
        <v>46.57</v>
      </c>
      <c r="E11" s="50">
        <v>48.9</v>
      </c>
      <c r="F11" s="50">
        <v>48.9</v>
      </c>
      <c r="G11" s="50">
        <v>48.9</v>
      </c>
      <c r="H11" s="50">
        <v>48.9</v>
      </c>
      <c r="I11" s="50">
        <v>2015</v>
      </c>
      <c r="J11" s="80"/>
      <c r="K11" s="80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2" customFormat="1" ht="46.5" customHeight="1" x14ac:dyDescent="0.2">
      <c r="A12" s="49" t="s">
        <v>112</v>
      </c>
      <c r="B12" s="50" t="s">
        <v>5</v>
      </c>
      <c r="C12" s="50">
        <v>87.9</v>
      </c>
      <c r="D12" s="50">
        <v>96.5</v>
      </c>
      <c r="E12" s="50">
        <v>96.5</v>
      </c>
      <c r="F12" s="50">
        <v>100</v>
      </c>
      <c r="G12" s="50">
        <v>100</v>
      </c>
      <c r="H12" s="50">
        <v>100</v>
      </c>
      <c r="I12" s="50">
        <v>2016</v>
      </c>
      <c r="J12" s="80"/>
      <c r="K12" s="80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s="82" customFormat="1" ht="34.5" customHeight="1" x14ac:dyDescent="0.2">
      <c r="A13" s="49" t="s">
        <v>183</v>
      </c>
      <c r="B13" s="50" t="s">
        <v>5</v>
      </c>
      <c r="C13" s="50">
        <v>91.8</v>
      </c>
      <c r="D13" s="50">
        <v>92</v>
      </c>
      <c r="E13" s="50">
        <v>92</v>
      </c>
      <c r="F13" s="50">
        <v>92</v>
      </c>
      <c r="G13" s="50">
        <v>92</v>
      </c>
      <c r="H13" s="50">
        <v>92</v>
      </c>
      <c r="I13" s="50">
        <v>2015</v>
      </c>
      <c r="J13" s="80"/>
      <c r="K13" s="80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s="82" customFormat="1" ht="46.5" customHeight="1" x14ac:dyDescent="0.2">
      <c r="A14" s="49" t="s">
        <v>182</v>
      </c>
      <c r="B14" s="50" t="s">
        <v>5</v>
      </c>
      <c r="C14" s="50">
        <v>66</v>
      </c>
      <c r="D14" s="50">
        <v>68</v>
      </c>
      <c r="E14" s="50">
        <v>68</v>
      </c>
      <c r="F14" s="50">
        <v>68</v>
      </c>
      <c r="G14" s="50">
        <v>68</v>
      </c>
      <c r="H14" s="50">
        <v>68</v>
      </c>
      <c r="I14" s="50">
        <v>2015</v>
      </c>
      <c r="J14" s="80"/>
      <c r="K14" s="80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6" customFormat="1" ht="34.5" customHeight="1" x14ac:dyDescent="0.2">
      <c r="A15" s="49" t="s">
        <v>103</v>
      </c>
      <c r="B15" s="50" t="s">
        <v>7</v>
      </c>
      <c r="C15" s="50">
        <v>5.8</v>
      </c>
      <c r="D15" s="50">
        <v>5.9</v>
      </c>
      <c r="E15" s="50">
        <v>5.9</v>
      </c>
      <c r="F15" s="50">
        <v>5.9</v>
      </c>
      <c r="G15" s="50">
        <v>5.9</v>
      </c>
      <c r="H15" s="50">
        <v>5.9</v>
      </c>
      <c r="I15" s="50">
        <v>2015</v>
      </c>
      <c r="J15" s="10"/>
      <c r="K15" s="10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6" customFormat="1" x14ac:dyDescent="0.2">
      <c r="A16" s="51" t="s">
        <v>8</v>
      </c>
      <c r="B16" s="50" t="s">
        <v>7</v>
      </c>
      <c r="C16" s="50">
        <v>12.4</v>
      </c>
      <c r="D16" s="50">
        <v>12.5</v>
      </c>
      <c r="E16" s="50">
        <v>12.5</v>
      </c>
      <c r="F16" s="50">
        <v>12.5</v>
      </c>
      <c r="G16" s="50">
        <v>12.5</v>
      </c>
      <c r="H16" s="50">
        <v>12.5</v>
      </c>
      <c r="I16" s="50">
        <v>2015</v>
      </c>
      <c r="J16" s="10"/>
      <c r="K16" s="10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6" customFormat="1" ht="23.25" customHeight="1" x14ac:dyDescent="0.2">
      <c r="A17" s="51" t="s">
        <v>104</v>
      </c>
      <c r="B17" s="50"/>
      <c r="C17" s="50"/>
      <c r="D17" s="50"/>
      <c r="E17" s="50"/>
      <c r="F17" s="50"/>
      <c r="G17" s="50"/>
      <c r="H17" s="50"/>
      <c r="I17" s="50"/>
      <c r="J17" s="10"/>
      <c r="K17" s="10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6" customFormat="1" ht="14.25" customHeight="1" x14ac:dyDescent="0.2">
      <c r="A18" s="51" t="s">
        <v>9</v>
      </c>
      <c r="B18" s="50" t="s">
        <v>7</v>
      </c>
      <c r="C18" s="50">
        <v>24.2</v>
      </c>
      <c r="D18" s="70">
        <v>24.4</v>
      </c>
      <c r="E18" s="70">
        <v>24.4</v>
      </c>
      <c r="F18" s="70">
        <v>24.4</v>
      </c>
      <c r="G18" s="70">
        <v>24.4</v>
      </c>
      <c r="H18" s="70">
        <v>24.4</v>
      </c>
      <c r="I18" s="50">
        <v>2015</v>
      </c>
      <c r="J18" s="10"/>
      <c r="K18" s="10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6" customFormat="1" ht="12" customHeight="1" x14ac:dyDescent="0.2">
      <c r="A19" s="51" t="s">
        <v>10</v>
      </c>
      <c r="B19" s="50" t="s">
        <v>7</v>
      </c>
      <c r="C19" s="50">
        <v>10.3</v>
      </c>
      <c r="D19" s="50">
        <v>10.6</v>
      </c>
      <c r="E19" s="50">
        <v>10.6</v>
      </c>
      <c r="F19" s="50">
        <v>10.6</v>
      </c>
      <c r="G19" s="50">
        <v>10.6</v>
      </c>
      <c r="H19" s="50">
        <v>10.6</v>
      </c>
      <c r="I19" s="50">
        <v>2015</v>
      </c>
      <c r="J19" s="10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6" customFormat="1" ht="27" customHeight="1" x14ac:dyDescent="0.2">
      <c r="A20" s="84" t="s">
        <v>11</v>
      </c>
      <c r="B20" s="9"/>
      <c r="C20" s="9"/>
      <c r="D20" s="50"/>
      <c r="E20" s="9"/>
      <c r="F20" s="9"/>
      <c r="G20" s="9"/>
      <c r="H20" s="9"/>
      <c r="I20" s="9"/>
      <c r="J20" s="10"/>
      <c r="K20" s="10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6" customFormat="1" ht="37.5" customHeight="1" x14ac:dyDescent="0.2">
      <c r="A21" s="47" t="s">
        <v>109</v>
      </c>
      <c r="B21" s="9" t="s">
        <v>5</v>
      </c>
      <c r="C21" s="9">
        <v>61.8</v>
      </c>
      <c r="D21" s="9">
        <v>61.4</v>
      </c>
      <c r="E21" s="9">
        <v>61.4</v>
      </c>
      <c r="F21" s="9">
        <v>61.4</v>
      </c>
      <c r="G21" s="9">
        <v>61.4</v>
      </c>
      <c r="H21" s="9">
        <v>61.4</v>
      </c>
      <c r="I21" s="9">
        <v>2015</v>
      </c>
      <c r="J21" s="10"/>
      <c r="K21" s="10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6" customFormat="1" ht="45.75" customHeight="1" x14ac:dyDescent="0.2">
      <c r="A22" s="47" t="s">
        <v>129</v>
      </c>
      <c r="B22" s="9" t="s">
        <v>5</v>
      </c>
      <c r="C22" s="9">
        <v>24</v>
      </c>
      <c r="D22" s="9">
        <v>24</v>
      </c>
      <c r="E22" s="9">
        <v>24</v>
      </c>
      <c r="F22" s="9">
        <v>24</v>
      </c>
      <c r="G22" s="9">
        <v>24</v>
      </c>
      <c r="H22" s="9">
        <v>24</v>
      </c>
      <c r="I22" s="9">
        <v>2015</v>
      </c>
      <c r="J22" s="10"/>
      <c r="K22" s="10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6" customFormat="1" ht="46.5" customHeight="1" x14ac:dyDescent="0.2">
      <c r="A23" s="47" t="s">
        <v>113</v>
      </c>
      <c r="B23" s="9" t="s">
        <v>5</v>
      </c>
      <c r="C23" s="9">
        <v>93.7</v>
      </c>
      <c r="D23" s="9">
        <v>93.7</v>
      </c>
      <c r="E23" s="9">
        <v>93.7</v>
      </c>
      <c r="F23" s="9">
        <v>93.7</v>
      </c>
      <c r="G23" s="9">
        <v>93.7</v>
      </c>
      <c r="H23" s="9">
        <v>93.7</v>
      </c>
      <c r="I23" s="9">
        <v>2015</v>
      </c>
      <c r="J23" s="10"/>
      <c r="K23" s="10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6" customFormat="1" ht="27" customHeight="1" x14ac:dyDescent="0.2">
      <c r="A24" s="65" t="s">
        <v>122</v>
      </c>
      <c r="B24" s="9"/>
      <c r="C24" s="9">
        <v>100</v>
      </c>
      <c r="D24" s="9">
        <v>100</v>
      </c>
      <c r="E24" s="9">
        <v>100</v>
      </c>
      <c r="F24" s="9">
        <v>100</v>
      </c>
      <c r="G24" s="9">
        <v>100</v>
      </c>
      <c r="H24" s="9">
        <v>100</v>
      </c>
      <c r="I24" s="9">
        <v>2015</v>
      </c>
      <c r="J24" s="10"/>
      <c r="K24" s="10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6" customFormat="1" ht="48" customHeight="1" x14ac:dyDescent="0.2">
      <c r="A25" s="49" t="s">
        <v>184</v>
      </c>
      <c r="B25" s="71" t="s">
        <v>5</v>
      </c>
      <c r="C25" s="72">
        <v>25.8</v>
      </c>
      <c r="D25" s="73">
        <v>26</v>
      </c>
      <c r="E25" s="71">
        <v>26</v>
      </c>
      <c r="F25" s="50">
        <v>26</v>
      </c>
      <c r="G25" s="50">
        <v>26</v>
      </c>
      <c r="H25" s="50">
        <v>26</v>
      </c>
      <c r="I25" s="50">
        <v>2015</v>
      </c>
      <c r="J25" s="10"/>
      <c r="K25" s="10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6" customFormat="1" ht="15" customHeight="1" x14ac:dyDescent="0.2">
      <c r="A26" s="84" t="s">
        <v>12</v>
      </c>
      <c r="B26" s="52"/>
      <c r="C26" s="52"/>
      <c r="D26" s="52"/>
      <c r="E26" s="52"/>
      <c r="F26" s="52"/>
      <c r="G26" s="52"/>
      <c r="H26" s="52"/>
      <c r="I26" s="52"/>
      <c r="J26" s="10"/>
      <c r="K26" s="10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6" customFormat="1" ht="36" customHeight="1" x14ac:dyDescent="0.2">
      <c r="A27" s="49" t="s">
        <v>102</v>
      </c>
      <c r="B27" s="52" t="s">
        <v>5</v>
      </c>
      <c r="C27" s="52">
        <v>100</v>
      </c>
      <c r="D27" s="52">
        <v>100</v>
      </c>
      <c r="E27" s="52">
        <v>100</v>
      </c>
      <c r="F27" s="52">
        <v>100</v>
      </c>
      <c r="G27" s="52">
        <v>100</v>
      </c>
      <c r="H27" s="52">
        <v>100</v>
      </c>
      <c r="I27" s="52">
        <v>2015</v>
      </c>
      <c r="J27" s="10"/>
      <c r="K27" s="10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6" customFormat="1" ht="35.25" customHeight="1" x14ac:dyDescent="0.2">
      <c r="A28" s="49" t="s">
        <v>101</v>
      </c>
      <c r="B28" s="52" t="s">
        <v>5</v>
      </c>
      <c r="C28" s="52">
        <v>100</v>
      </c>
      <c r="D28" s="52">
        <v>100</v>
      </c>
      <c r="E28" s="52">
        <v>100</v>
      </c>
      <c r="F28" s="52">
        <v>100</v>
      </c>
      <c r="G28" s="52">
        <v>100</v>
      </c>
      <c r="H28" s="52">
        <v>100</v>
      </c>
      <c r="I28" s="52">
        <v>2015</v>
      </c>
      <c r="J28" s="10"/>
      <c r="K28" s="10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6" customFormat="1" ht="36.75" customHeight="1" x14ac:dyDescent="0.2">
      <c r="A29" s="49" t="s">
        <v>100</v>
      </c>
      <c r="B29" s="52" t="s">
        <v>5</v>
      </c>
      <c r="C29" s="52">
        <v>100</v>
      </c>
      <c r="D29" s="52">
        <v>100</v>
      </c>
      <c r="E29" s="52">
        <v>100</v>
      </c>
      <c r="F29" s="52">
        <v>100</v>
      </c>
      <c r="G29" s="52">
        <v>100</v>
      </c>
      <c r="H29" s="52">
        <v>100</v>
      </c>
      <c r="I29" s="52">
        <v>2015</v>
      </c>
      <c r="J29" s="10"/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6" customFormat="1" ht="35.25" customHeight="1" x14ac:dyDescent="0.2">
      <c r="A30" s="49" t="s">
        <v>63</v>
      </c>
      <c r="B30" s="52" t="s">
        <v>13</v>
      </c>
      <c r="C30" s="52">
        <v>17</v>
      </c>
      <c r="D30" s="52">
        <v>19</v>
      </c>
      <c r="E30" s="50">
        <v>19</v>
      </c>
      <c r="F30" s="9">
        <v>19</v>
      </c>
      <c r="G30" s="9">
        <v>19</v>
      </c>
      <c r="H30" s="9">
        <v>19</v>
      </c>
      <c r="I30" s="52">
        <v>2015</v>
      </c>
      <c r="J30" s="10"/>
      <c r="K30" s="10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82" customFormat="1" ht="36" customHeight="1" x14ac:dyDescent="0.2">
      <c r="A31" s="49" t="s">
        <v>64</v>
      </c>
      <c r="B31" s="74" t="s">
        <v>5</v>
      </c>
      <c r="C31" s="74">
        <v>71</v>
      </c>
      <c r="D31" s="74">
        <v>70</v>
      </c>
      <c r="E31" s="74">
        <v>70</v>
      </c>
      <c r="F31" s="74">
        <v>70</v>
      </c>
      <c r="G31" s="74">
        <v>70</v>
      </c>
      <c r="H31" s="74">
        <v>70</v>
      </c>
      <c r="I31" s="74">
        <v>2015</v>
      </c>
      <c r="J31" s="80"/>
      <c r="K31" s="80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7" customFormat="1" x14ac:dyDescent="0.2">
      <c r="A32" s="75"/>
      <c r="B32" s="76"/>
      <c r="C32" s="76"/>
      <c r="D32" s="76"/>
      <c r="E32" s="76"/>
      <c r="F32" s="76"/>
      <c r="G32" s="76"/>
      <c r="H32" s="76"/>
      <c r="I32" s="7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x14ac:dyDescent="0.2">
      <c r="A33" s="15"/>
      <c r="B33" s="7"/>
      <c r="C33" s="7"/>
      <c r="D33" s="7"/>
      <c r="E33" s="7"/>
      <c r="F33" s="7"/>
      <c r="G33" s="7"/>
      <c r="H33" s="7"/>
      <c r="I33" s="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x14ac:dyDescent="0.2">
      <c r="A34" s="15"/>
      <c r="B34" s="7"/>
      <c r="C34" s="7"/>
      <c r="D34" s="7"/>
      <c r="E34" s="7"/>
      <c r="F34" s="7"/>
      <c r="G34" s="7"/>
      <c r="H34" s="7"/>
      <c r="I34" s="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x14ac:dyDescent="0.2">
      <c r="A35" s="15"/>
      <c r="B35" s="7"/>
      <c r="C35" s="7"/>
      <c r="D35" s="7"/>
      <c r="E35" s="7"/>
      <c r="F35" s="7"/>
      <c r="G35" s="7"/>
      <c r="H35" s="7"/>
      <c r="I35" s="7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x14ac:dyDescent="0.2">
      <c r="A36" s="15"/>
      <c r="B36" s="7"/>
      <c r="C36" s="7"/>
      <c r="D36" s="7"/>
      <c r="E36" s="7"/>
      <c r="F36" s="7"/>
      <c r="G36" s="7"/>
      <c r="H36" s="7"/>
      <c r="I36" s="7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x14ac:dyDescent="0.2">
      <c r="A37" s="15"/>
      <c r="B37" s="7"/>
      <c r="C37" s="7"/>
      <c r="D37" s="7"/>
      <c r="E37" s="7"/>
      <c r="F37" s="7"/>
      <c r="G37" s="7"/>
      <c r="H37" s="7"/>
      <c r="I37" s="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x14ac:dyDescent="0.2">
      <c r="A38" s="15"/>
      <c r="B38" s="7"/>
      <c r="C38" s="7"/>
      <c r="D38" s="7"/>
      <c r="E38" s="7"/>
      <c r="F38" s="7"/>
      <c r="G38" s="7"/>
      <c r="H38" s="7"/>
      <c r="I38" s="7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x14ac:dyDescent="0.2">
      <c r="A39" s="15"/>
      <c r="B39" s="7"/>
      <c r="C39" s="7"/>
      <c r="D39" s="7"/>
      <c r="E39" s="7"/>
      <c r="F39" s="7"/>
      <c r="G39" s="7"/>
      <c r="H39" s="7"/>
      <c r="I39" s="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x14ac:dyDescent="0.2">
      <c r="A40" s="15"/>
      <c r="B40" s="7"/>
      <c r="C40" s="7"/>
      <c r="D40" s="7"/>
      <c r="E40" s="7"/>
      <c r="F40" s="7"/>
      <c r="G40" s="7"/>
      <c r="H40" s="7"/>
      <c r="I40" s="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x14ac:dyDescent="0.2">
      <c r="A41" s="15"/>
      <c r="B41" s="7"/>
      <c r="C41" s="7"/>
      <c r="D41" s="7"/>
      <c r="E41" s="7"/>
      <c r="F41" s="7"/>
      <c r="G41" s="7"/>
      <c r="H41" s="7"/>
      <c r="I41" s="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x14ac:dyDescent="0.2">
      <c r="A42" s="15"/>
      <c r="B42" s="7"/>
      <c r="C42" s="7"/>
      <c r="D42" s="7"/>
      <c r="E42" s="7"/>
      <c r="F42" s="7"/>
      <c r="G42" s="7"/>
      <c r="H42" s="7"/>
      <c r="I42" s="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x14ac:dyDescent="0.2">
      <c r="A43" s="15"/>
      <c r="B43" s="7"/>
      <c r="C43" s="7"/>
      <c r="D43" s="7"/>
      <c r="E43" s="7"/>
      <c r="F43" s="7"/>
      <c r="G43" s="7"/>
      <c r="H43" s="7"/>
      <c r="I43" s="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x14ac:dyDescent="0.2">
      <c r="A44" s="15"/>
      <c r="B44" s="7"/>
      <c r="C44" s="7"/>
      <c r="D44" s="7"/>
      <c r="E44" s="7"/>
      <c r="F44" s="7"/>
      <c r="G44" s="7"/>
      <c r="H44" s="7"/>
      <c r="I44" s="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x14ac:dyDescent="0.2">
      <c r="A45" s="15"/>
      <c r="B45" s="7"/>
      <c r="C45" s="7"/>
      <c r="D45" s="7"/>
      <c r="E45" s="7"/>
      <c r="F45" s="7"/>
      <c r="G45" s="7"/>
      <c r="H45" s="7"/>
      <c r="I45" s="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x14ac:dyDescent="0.2">
      <c r="A46" s="15"/>
      <c r="B46" s="7"/>
      <c r="C46" s="7"/>
      <c r="D46" s="7"/>
      <c r="E46" s="7"/>
      <c r="F46" s="7"/>
      <c r="G46" s="7"/>
      <c r="H46" s="7"/>
      <c r="I46" s="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x14ac:dyDescent="0.2">
      <c r="A47" s="15"/>
      <c r="B47" s="7"/>
      <c r="C47" s="7"/>
      <c r="D47" s="7"/>
      <c r="E47" s="7"/>
      <c r="F47" s="7"/>
      <c r="G47" s="7"/>
      <c r="H47" s="7"/>
      <c r="I47" s="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x14ac:dyDescent="0.2">
      <c r="A48" s="15"/>
      <c r="B48" s="7"/>
      <c r="C48" s="7"/>
      <c r="D48" s="7"/>
      <c r="E48" s="7"/>
      <c r="F48" s="7"/>
      <c r="G48" s="7"/>
      <c r="H48" s="7"/>
      <c r="I48" s="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x14ac:dyDescent="0.2">
      <c r="A49" s="15"/>
      <c r="B49" s="7"/>
      <c r="C49" s="7"/>
      <c r="D49" s="7"/>
      <c r="E49" s="7"/>
      <c r="F49" s="7"/>
      <c r="G49" s="7"/>
      <c r="H49" s="7"/>
      <c r="I49" s="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x14ac:dyDescent="0.2">
      <c r="A50" s="15"/>
      <c r="B50" s="7"/>
      <c r="C50" s="7"/>
      <c r="D50" s="7"/>
      <c r="E50" s="7"/>
      <c r="F50" s="7"/>
      <c r="G50" s="7"/>
      <c r="H50" s="7"/>
      <c r="I50" s="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x14ac:dyDescent="0.2">
      <c r="A51" s="15"/>
      <c r="B51" s="7"/>
      <c r="C51" s="7"/>
      <c r="D51" s="7"/>
      <c r="E51" s="7"/>
      <c r="F51" s="7"/>
      <c r="G51" s="7"/>
      <c r="H51" s="7"/>
      <c r="I51" s="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x14ac:dyDescent="0.2">
      <c r="A52" s="15"/>
      <c r="B52" s="7"/>
      <c r="C52" s="7"/>
      <c r="D52" s="7"/>
      <c r="E52" s="7"/>
      <c r="F52" s="7"/>
      <c r="G52" s="7"/>
      <c r="H52" s="7"/>
      <c r="I52" s="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x14ac:dyDescent="0.2">
      <c r="A53" s="15"/>
      <c r="B53" s="7"/>
      <c r="C53" s="7"/>
      <c r="D53" s="7"/>
      <c r="E53" s="7"/>
      <c r="F53" s="7"/>
      <c r="G53" s="7"/>
      <c r="H53" s="7"/>
      <c r="I53" s="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x14ac:dyDescent="0.2">
      <c r="A54" s="15"/>
      <c r="B54" s="7"/>
      <c r="C54" s="7"/>
      <c r="D54" s="7"/>
      <c r="E54" s="7"/>
      <c r="F54" s="7"/>
      <c r="G54" s="7"/>
      <c r="H54" s="7"/>
      <c r="I54" s="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</sheetData>
  <mergeCells count="4">
    <mergeCell ref="G1:I1"/>
    <mergeCell ref="A2:I2"/>
    <mergeCell ref="A3:K3"/>
    <mergeCell ref="A7:I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7" zoomScale="120" zoomScaleNormal="120" workbookViewId="0">
      <pane xSplit="1" ySplit="2" topLeftCell="B9" activePane="bottomRight" state="frozen"/>
      <selection activeCell="A7" sqref="A7"/>
      <selection pane="topRight" activeCell="B7" sqref="B7"/>
      <selection pane="bottomLeft" activeCell="A9" sqref="A9"/>
      <selection pane="bottomRight" activeCell="H96" sqref="H96:H97"/>
    </sheetView>
  </sheetViews>
  <sheetFormatPr defaultColWidth="9.140625" defaultRowHeight="12.75" x14ac:dyDescent="0.2"/>
  <cols>
    <col min="1" max="1" width="5.28515625" style="20" customWidth="1"/>
    <col min="2" max="2" width="26.5703125" style="20" customWidth="1"/>
    <col min="3" max="3" width="6.140625" style="20" bestFit="1" customWidth="1"/>
    <col min="4" max="4" width="6.140625" style="20" customWidth="1"/>
    <col min="5" max="5" width="8.5703125" style="20" customWidth="1"/>
    <col min="6" max="6" width="7.140625" style="20" customWidth="1"/>
    <col min="7" max="7" width="13.7109375" style="20" customWidth="1"/>
    <col min="8" max="8" width="11.28515625" style="20" customWidth="1"/>
    <col min="9" max="9" width="11.42578125" style="20" customWidth="1"/>
    <col min="10" max="10" width="9.140625" style="20" customWidth="1"/>
    <col min="11" max="11" width="10.42578125" style="20" customWidth="1"/>
    <col min="12" max="15" width="9.140625" style="20"/>
    <col min="16" max="16384" width="9.140625" style="21"/>
  </cols>
  <sheetData>
    <row r="1" spans="1:11" x14ac:dyDescent="0.2">
      <c r="J1" s="118" t="s">
        <v>86</v>
      </c>
      <c r="K1" s="118"/>
    </row>
    <row r="3" spans="1:11" s="22" customFormat="1" x14ac:dyDescent="0.2">
      <c r="A3" s="119" t="s">
        <v>126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s="22" customFormat="1" x14ac:dyDescent="0.2">
      <c r="A4" s="119" t="s">
        <v>14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s="22" customFormat="1" x14ac:dyDescent="0.2">
      <c r="A5" s="120" t="s">
        <v>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s="22" customFormat="1" x14ac:dyDescent="0.2">
      <c r="A6" s="23"/>
    </row>
    <row r="7" spans="1:11" s="22" customFormat="1" x14ac:dyDescent="0.2">
      <c r="A7" s="121" t="s">
        <v>16</v>
      </c>
      <c r="B7" s="121" t="s">
        <v>17</v>
      </c>
      <c r="C7" s="121" t="s">
        <v>18</v>
      </c>
      <c r="D7" s="121"/>
      <c r="E7" s="121"/>
      <c r="F7" s="121"/>
      <c r="G7" s="121" t="s">
        <v>290</v>
      </c>
      <c r="H7" s="121" t="s">
        <v>131</v>
      </c>
      <c r="I7" s="121" t="s">
        <v>289</v>
      </c>
      <c r="J7" s="121" t="s">
        <v>288</v>
      </c>
      <c r="K7" s="121" t="s">
        <v>287</v>
      </c>
    </row>
    <row r="8" spans="1:11" s="22" customFormat="1" ht="52.5" customHeight="1" x14ac:dyDescent="0.2">
      <c r="A8" s="121"/>
      <c r="B8" s="121"/>
      <c r="C8" s="103" t="s">
        <v>19</v>
      </c>
      <c r="D8" s="103" t="s">
        <v>20</v>
      </c>
      <c r="E8" s="103" t="s">
        <v>21</v>
      </c>
      <c r="F8" s="103" t="s">
        <v>22</v>
      </c>
      <c r="G8" s="121"/>
      <c r="H8" s="121"/>
      <c r="I8" s="121"/>
      <c r="J8" s="121"/>
      <c r="K8" s="121"/>
    </row>
    <row r="9" spans="1:11" s="22" customFormat="1" x14ac:dyDescent="0.2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</row>
    <row r="10" spans="1:11" s="22" customFormat="1" ht="15" customHeight="1" x14ac:dyDescent="0.2">
      <c r="A10" s="104" t="s">
        <v>23</v>
      </c>
      <c r="B10" s="129" t="s">
        <v>127</v>
      </c>
      <c r="C10" s="129"/>
      <c r="D10" s="129"/>
      <c r="E10" s="129"/>
      <c r="F10" s="129"/>
      <c r="G10" s="129"/>
      <c r="H10" s="24"/>
      <c r="I10" s="24"/>
      <c r="J10" s="24"/>
      <c r="K10" s="53"/>
    </row>
    <row r="11" spans="1:11" s="22" customFormat="1" ht="77.45" customHeight="1" x14ac:dyDescent="0.2">
      <c r="A11" s="103" t="s">
        <v>270</v>
      </c>
      <c r="B11" s="14" t="s">
        <v>300</v>
      </c>
      <c r="C11" s="98" t="s">
        <v>30</v>
      </c>
      <c r="D11" s="98" t="s">
        <v>164</v>
      </c>
      <c r="E11" s="98" t="s">
        <v>301</v>
      </c>
      <c r="F11" s="98" t="s">
        <v>98</v>
      </c>
      <c r="G11" s="103">
        <v>2997.8</v>
      </c>
      <c r="H11" s="103"/>
      <c r="I11" s="103"/>
      <c r="J11" s="103"/>
      <c r="K11" s="103"/>
    </row>
    <row r="12" spans="1:11" s="22" customFormat="1" ht="92.45" customHeight="1" x14ac:dyDescent="0.2">
      <c r="A12" s="103" t="s">
        <v>65</v>
      </c>
      <c r="B12" s="14" t="s">
        <v>304</v>
      </c>
      <c r="C12" s="98" t="s">
        <v>302</v>
      </c>
      <c r="D12" s="98" t="s">
        <v>303</v>
      </c>
      <c r="E12" s="98" t="s">
        <v>305</v>
      </c>
      <c r="F12" s="98" t="s">
        <v>306</v>
      </c>
      <c r="G12" s="103">
        <v>1669.6</v>
      </c>
      <c r="H12" s="103"/>
      <c r="I12" s="103"/>
      <c r="J12" s="103"/>
      <c r="K12" s="103"/>
    </row>
    <row r="13" spans="1:11" s="22" customFormat="1" ht="146.44999999999999" customHeight="1" x14ac:dyDescent="0.2">
      <c r="A13" s="103" t="s">
        <v>66</v>
      </c>
      <c r="B13" s="14" t="s">
        <v>105</v>
      </c>
      <c r="C13" s="98" t="s">
        <v>83</v>
      </c>
      <c r="D13" s="98" t="s">
        <v>84</v>
      </c>
      <c r="E13" s="98" t="s">
        <v>307</v>
      </c>
      <c r="F13" s="98" t="s">
        <v>98</v>
      </c>
      <c r="G13" s="111">
        <v>162</v>
      </c>
      <c r="H13" s="25">
        <v>227</v>
      </c>
      <c r="I13" s="25">
        <v>229</v>
      </c>
      <c r="J13" s="25">
        <v>0</v>
      </c>
      <c r="K13" s="25">
        <v>0</v>
      </c>
    </row>
    <row r="14" spans="1:11" s="22" customFormat="1" ht="28.15" customHeight="1" x14ac:dyDescent="0.2">
      <c r="A14" s="103" t="s">
        <v>271</v>
      </c>
      <c r="B14" s="14" t="s">
        <v>121</v>
      </c>
      <c r="C14" s="98" t="s">
        <v>30</v>
      </c>
      <c r="D14" s="98" t="s">
        <v>164</v>
      </c>
      <c r="E14" s="98" t="s">
        <v>153</v>
      </c>
      <c r="F14" s="98" t="s">
        <v>98</v>
      </c>
      <c r="G14" s="25"/>
      <c r="H14" s="25">
        <v>115</v>
      </c>
      <c r="I14" s="25">
        <v>10</v>
      </c>
      <c r="J14" s="25">
        <v>115</v>
      </c>
      <c r="K14" s="25">
        <v>0</v>
      </c>
    </row>
    <row r="15" spans="1:11" s="22" customFormat="1" ht="95.45" customHeight="1" x14ac:dyDescent="0.2">
      <c r="A15" s="103" t="s">
        <v>272</v>
      </c>
      <c r="B15" s="14" t="s">
        <v>125</v>
      </c>
      <c r="C15" s="98" t="s">
        <v>30</v>
      </c>
      <c r="D15" s="98" t="s">
        <v>34</v>
      </c>
      <c r="E15" s="98" t="s">
        <v>226</v>
      </c>
      <c r="F15" s="98" t="s">
        <v>227</v>
      </c>
      <c r="G15" s="25"/>
      <c r="H15" s="25">
        <v>501.4</v>
      </c>
      <c r="I15" s="25">
        <v>1074.4000000000001</v>
      </c>
      <c r="J15" s="25">
        <v>1558.8</v>
      </c>
      <c r="K15" s="25">
        <v>1307</v>
      </c>
    </row>
    <row r="16" spans="1:11" s="22" customFormat="1" ht="74.25" customHeight="1" x14ac:dyDescent="0.2">
      <c r="A16" s="103" t="s">
        <v>273</v>
      </c>
      <c r="B16" s="14" t="s">
        <v>124</v>
      </c>
      <c r="C16" s="98" t="s">
        <v>83</v>
      </c>
      <c r="D16" s="98" t="s">
        <v>119</v>
      </c>
      <c r="E16" s="98" t="s">
        <v>231</v>
      </c>
      <c r="F16" s="98" t="s">
        <v>161</v>
      </c>
      <c r="G16" s="25"/>
      <c r="H16" s="25">
        <v>1198.4000000000001</v>
      </c>
      <c r="I16" s="25">
        <v>9691</v>
      </c>
      <c r="J16" s="25">
        <v>12580</v>
      </c>
      <c r="K16" s="25">
        <v>8170</v>
      </c>
    </row>
    <row r="17" spans="1:11" s="22" customFormat="1" ht="65.45" customHeight="1" x14ac:dyDescent="0.2">
      <c r="A17" s="103" t="s">
        <v>118</v>
      </c>
      <c r="B17" s="14" t="s">
        <v>171</v>
      </c>
      <c r="C17" s="98" t="s">
        <v>228</v>
      </c>
      <c r="D17" s="98" t="s">
        <v>229</v>
      </c>
      <c r="E17" s="98" t="s">
        <v>230</v>
      </c>
      <c r="F17" s="98" t="s">
        <v>162</v>
      </c>
      <c r="G17" s="25"/>
      <c r="H17" s="25">
        <v>305</v>
      </c>
      <c r="I17" s="25">
        <v>4695</v>
      </c>
      <c r="J17" s="25">
        <v>990</v>
      </c>
      <c r="K17" s="25">
        <v>120</v>
      </c>
    </row>
    <row r="18" spans="1:11" s="22" customFormat="1" ht="65.45" customHeight="1" x14ac:dyDescent="0.2">
      <c r="A18" s="103" t="s">
        <v>163</v>
      </c>
      <c r="B18" s="14" t="s">
        <v>263</v>
      </c>
      <c r="C18" s="98" t="s">
        <v>30</v>
      </c>
      <c r="D18" s="98" t="s">
        <v>266</v>
      </c>
      <c r="E18" s="98" t="s">
        <v>264</v>
      </c>
      <c r="F18" s="98" t="s">
        <v>267</v>
      </c>
      <c r="G18" s="25"/>
      <c r="H18" s="25"/>
      <c r="I18" s="25">
        <v>3060</v>
      </c>
      <c r="J18" s="25">
        <v>0</v>
      </c>
      <c r="K18" s="25"/>
    </row>
    <row r="19" spans="1:11" s="22" customFormat="1" ht="65.45" customHeight="1" x14ac:dyDescent="0.2">
      <c r="A19" s="103" t="s">
        <v>172</v>
      </c>
      <c r="B19" s="14" t="s">
        <v>269</v>
      </c>
      <c r="C19" s="98" t="s">
        <v>57</v>
      </c>
      <c r="D19" s="98" t="s">
        <v>34</v>
      </c>
      <c r="E19" s="98" t="s">
        <v>265</v>
      </c>
      <c r="F19" s="98" t="s">
        <v>268</v>
      </c>
      <c r="G19" s="25"/>
      <c r="H19" s="25"/>
      <c r="I19" s="25">
        <v>3500</v>
      </c>
      <c r="J19" s="25">
        <v>10683.6</v>
      </c>
      <c r="K19" s="25"/>
    </row>
    <row r="20" spans="1:11" s="22" customFormat="1" ht="65.45" customHeight="1" x14ac:dyDescent="0.2">
      <c r="A20" s="103" t="s">
        <v>317</v>
      </c>
      <c r="B20" s="14" t="s">
        <v>308</v>
      </c>
      <c r="C20" s="98" t="s">
        <v>30</v>
      </c>
      <c r="D20" s="98" t="s">
        <v>34</v>
      </c>
      <c r="E20" s="98" t="s">
        <v>309</v>
      </c>
      <c r="F20" s="98" t="s">
        <v>98</v>
      </c>
      <c r="G20" s="25">
        <v>141.9</v>
      </c>
      <c r="H20" s="25"/>
      <c r="I20" s="25"/>
      <c r="J20" s="25"/>
      <c r="K20" s="25"/>
    </row>
    <row r="21" spans="1:11" s="22" customFormat="1" ht="93.6" customHeight="1" x14ac:dyDescent="0.2">
      <c r="A21" s="103" t="s">
        <v>318</v>
      </c>
      <c r="B21" s="14" t="s">
        <v>310</v>
      </c>
      <c r="C21" s="98" t="s">
        <v>30</v>
      </c>
      <c r="D21" s="98" t="s">
        <v>311</v>
      </c>
      <c r="E21" s="98" t="s">
        <v>169</v>
      </c>
      <c r="F21" s="98" t="s">
        <v>312</v>
      </c>
      <c r="G21" s="25">
        <v>151.6</v>
      </c>
      <c r="H21" s="25"/>
      <c r="I21" s="25"/>
      <c r="J21" s="25"/>
      <c r="K21" s="25"/>
    </row>
    <row r="22" spans="1:11" s="22" customFormat="1" ht="13.5" customHeight="1" x14ac:dyDescent="0.2">
      <c r="A22" s="103"/>
      <c r="B22" s="130" t="s">
        <v>128</v>
      </c>
      <c r="C22" s="131"/>
      <c r="D22" s="131"/>
      <c r="E22" s="131"/>
      <c r="F22" s="132"/>
      <c r="G22" s="25">
        <f>G11+G12+G13+G14+G15+G16+G17+G18+G19+G20+G21</f>
        <v>5122.8999999999996</v>
      </c>
      <c r="H22" s="25">
        <f t="shared" ref="H22:K22" si="0">H11+H12+H13+H14+H15+H16+H17+H18+H19+H20+H21</f>
        <v>2346.8000000000002</v>
      </c>
      <c r="I22" s="25">
        <f t="shared" si="0"/>
        <v>22259.4</v>
      </c>
      <c r="J22" s="25">
        <f t="shared" si="0"/>
        <v>25927.4</v>
      </c>
      <c r="K22" s="25">
        <f t="shared" si="0"/>
        <v>9597</v>
      </c>
    </row>
    <row r="23" spans="1:11" s="22" customFormat="1" x14ac:dyDescent="0.2">
      <c r="A23" s="103" t="s">
        <v>24</v>
      </c>
      <c r="B23" s="133" t="s">
        <v>25</v>
      </c>
      <c r="C23" s="133"/>
      <c r="D23" s="133"/>
      <c r="E23" s="133"/>
      <c r="F23" s="133"/>
      <c r="G23" s="133"/>
      <c r="H23" s="133"/>
      <c r="I23" s="133"/>
      <c r="J23" s="133"/>
      <c r="K23" s="133"/>
    </row>
    <row r="24" spans="1:11" s="22" customFormat="1" ht="12.75" customHeight="1" x14ac:dyDescent="0.2">
      <c r="A24" s="122" t="s">
        <v>59</v>
      </c>
      <c r="B24" s="124" t="s">
        <v>114</v>
      </c>
      <c r="C24" s="122" t="s">
        <v>30</v>
      </c>
      <c r="D24" s="122" t="s">
        <v>34</v>
      </c>
      <c r="E24" s="122" t="s">
        <v>233</v>
      </c>
      <c r="F24" s="122" t="s">
        <v>234</v>
      </c>
      <c r="G24" s="134">
        <v>35401.199999999997</v>
      </c>
      <c r="H24" s="127">
        <f>42418.7+8255.5+12697.3+756.2</f>
        <v>64127.7</v>
      </c>
      <c r="I24" s="127">
        <v>64217.2</v>
      </c>
      <c r="J24" s="127">
        <v>60398.7</v>
      </c>
      <c r="K24" s="127">
        <f>47029.7+712.8+318.9+828+12925.5+1867.6</f>
        <v>63682.5</v>
      </c>
    </row>
    <row r="25" spans="1:11" s="22" customFormat="1" ht="12.75" customHeight="1" x14ac:dyDescent="0.2">
      <c r="A25" s="123"/>
      <c r="B25" s="125"/>
      <c r="C25" s="123"/>
      <c r="D25" s="123"/>
      <c r="E25" s="123"/>
      <c r="F25" s="123"/>
      <c r="G25" s="135"/>
      <c r="H25" s="128"/>
      <c r="I25" s="128"/>
      <c r="J25" s="128"/>
      <c r="K25" s="128"/>
    </row>
    <row r="26" spans="1:11" s="22" customFormat="1" ht="12.75" customHeight="1" x14ac:dyDescent="0.2">
      <c r="A26" s="123"/>
      <c r="B26" s="125"/>
      <c r="C26" s="123"/>
      <c r="D26" s="123"/>
      <c r="E26" s="123"/>
      <c r="F26" s="123"/>
      <c r="G26" s="135"/>
      <c r="H26" s="128"/>
      <c r="I26" s="128"/>
      <c r="J26" s="128"/>
      <c r="K26" s="128"/>
    </row>
    <row r="27" spans="1:11" s="22" customFormat="1" ht="12.75" customHeight="1" x14ac:dyDescent="0.2">
      <c r="A27" s="123"/>
      <c r="B27" s="125"/>
      <c r="C27" s="123"/>
      <c r="D27" s="123"/>
      <c r="E27" s="123"/>
      <c r="F27" s="123"/>
      <c r="G27" s="135"/>
      <c r="H27" s="128"/>
      <c r="I27" s="128"/>
      <c r="J27" s="128"/>
      <c r="K27" s="128"/>
    </row>
    <row r="28" spans="1:11" s="22" customFormat="1" ht="12.75" customHeight="1" x14ac:dyDescent="0.2">
      <c r="A28" s="123"/>
      <c r="B28" s="125"/>
      <c r="C28" s="123"/>
      <c r="D28" s="123"/>
      <c r="E28" s="123"/>
      <c r="F28" s="123"/>
      <c r="G28" s="135"/>
      <c r="H28" s="128"/>
      <c r="I28" s="128"/>
      <c r="J28" s="128"/>
      <c r="K28" s="128"/>
    </row>
    <row r="29" spans="1:11" s="22" customFormat="1" ht="12.75" customHeight="1" x14ac:dyDescent="0.2">
      <c r="A29" s="123"/>
      <c r="B29" s="125"/>
      <c r="C29" s="123"/>
      <c r="D29" s="123"/>
      <c r="E29" s="123"/>
      <c r="F29" s="123"/>
      <c r="G29" s="135"/>
      <c r="H29" s="128"/>
      <c r="I29" s="128"/>
      <c r="J29" s="128"/>
      <c r="K29" s="128"/>
    </row>
    <row r="30" spans="1:11" s="22" customFormat="1" ht="12.75" customHeight="1" x14ac:dyDescent="0.2">
      <c r="A30" s="123"/>
      <c r="B30" s="125"/>
      <c r="C30" s="123"/>
      <c r="D30" s="123"/>
      <c r="E30" s="123"/>
      <c r="F30" s="123"/>
      <c r="G30" s="135"/>
      <c r="H30" s="128"/>
      <c r="I30" s="128"/>
      <c r="J30" s="128"/>
      <c r="K30" s="128"/>
    </row>
    <row r="31" spans="1:11" s="22" customFormat="1" ht="12.75" customHeight="1" x14ac:dyDescent="0.2">
      <c r="A31" s="123"/>
      <c r="B31" s="125"/>
      <c r="C31" s="123"/>
      <c r="D31" s="123"/>
      <c r="E31" s="123"/>
      <c r="F31" s="123"/>
      <c r="G31" s="135"/>
      <c r="H31" s="128"/>
      <c r="I31" s="128"/>
      <c r="J31" s="128"/>
      <c r="K31" s="128"/>
    </row>
    <row r="32" spans="1:11" s="22" customFormat="1" ht="61.15" customHeight="1" x14ac:dyDescent="0.2">
      <c r="A32" s="123"/>
      <c r="B32" s="125"/>
      <c r="C32" s="123"/>
      <c r="D32" s="123"/>
      <c r="E32" s="126"/>
      <c r="F32" s="123"/>
      <c r="G32" s="136"/>
      <c r="H32" s="137"/>
      <c r="I32" s="137"/>
      <c r="J32" s="128"/>
      <c r="K32" s="128"/>
    </row>
    <row r="33" spans="1:11" s="22" customFormat="1" ht="52.15" customHeight="1" x14ac:dyDescent="0.2">
      <c r="A33" s="98" t="s">
        <v>60</v>
      </c>
      <c r="B33" s="14" t="s">
        <v>26</v>
      </c>
      <c r="C33" s="98" t="s">
        <v>30</v>
      </c>
      <c r="D33" s="98" t="s">
        <v>30</v>
      </c>
      <c r="E33" s="98" t="s">
        <v>235</v>
      </c>
      <c r="F33" s="98" t="s">
        <v>236</v>
      </c>
      <c r="G33" s="25">
        <v>1815.6</v>
      </c>
      <c r="H33" s="103">
        <v>2094.6</v>
      </c>
      <c r="I33" s="103">
        <v>2094.6</v>
      </c>
      <c r="J33" s="103">
        <v>2094.6</v>
      </c>
      <c r="K33" s="103">
        <v>2094.6</v>
      </c>
    </row>
    <row r="34" spans="1:11" s="22" customFormat="1" ht="52.9" customHeight="1" x14ac:dyDescent="0.2">
      <c r="A34" s="98" t="s">
        <v>72</v>
      </c>
      <c r="B34" s="14" t="s">
        <v>106</v>
      </c>
      <c r="C34" s="98" t="s">
        <v>30</v>
      </c>
      <c r="D34" s="98" t="s">
        <v>31</v>
      </c>
      <c r="E34" s="98" t="s">
        <v>232</v>
      </c>
      <c r="F34" s="98" t="s">
        <v>95</v>
      </c>
      <c r="G34" s="25">
        <v>105225.5</v>
      </c>
      <c r="H34" s="103">
        <v>58432.7</v>
      </c>
      <c r="I34" s="103">
        <v>60592.4</v>
      </c>
      <c r="J34" s="25">
        <v>59216.9</v>
      </c>
      <c r="K34" s="25">
        <f>59358.5+761.6+192.1</f>
        <v>60312.2</v>
      </c>
    </row>
    <row r="35" spans="1:11" s="22" customFormat="1" ht="79.5" customHeight="1" x14ac:dyDescent="0.2">
      <c r="A35" s="98" t="s">
        <v>73</v>
      </c>
      <c r="B35" s="14" t="s">
        <v>107</v>
      </c>
      <c r="C35" s="98" t="s">
        <v>30</v>
      </c>
      <c r="D35" s="98" t="s">
        <v>34</v>
      </c>
      <c r="E35" s="98" t="s">
        <v>237</v>
      </c>
      <c r="F35" s="98" t="s">
        <v>165</v>
      </c>
      <c r="G35" s="25">
        <v>42126.8</v>
      </c>
      <c r="H35" s="103">
        <f>39766.3+2053.1</f>
        <v>41819.4</v>
      </c>
      <c r="I35" s="103">
        <v>41569.9</v>
      </c>
      <c r="J35" s="103">
        <v>41145.5</v>
      </c>
      <c r="K35" s="103">
        <f>39991+300+704.8+400+239.6</f>
        <v>41635.4</v>
      </c>
    </row>
    <row r="36" spans="1:11" s="22" customFormat="1" ht="69" customHeight="1" x14ac:dyDescent="0.2">
      <c r="A36" s="98" t="s">
        <v>75</v>
      </c>
      <c r="B36" s="14" t="s">
        <v>111</v>
      </c>
      <c r="C36" s="98" t="s">
        <v>30</v>
      </c>
      <c r="D36" s="98" t="s">
        <v>34</v>
      </c>
      <c r="E36" s="98" t="s">
        <v>154</v>
      </c>
      <c r="F36" s="98" t="s">
        <v>81</v>
      </c>
      <c r="G36" s="25">
        <v>2879.8</v>
      </c>
      <c r="H36" s="25">
        <v>2430.6</v>
      </c>
      <c r="I36" s="25">
        <v>3551</v>
      </c>
      <c r="J36" s="25">
        <v>3551</v>
      </c>
      <c r="K36" s="25">
        <v>3551</v>
      </c>
    </row>
    <row r="37" spans="1:11" s="22" customFormat="1" ht="76.5" customHeight="1" x14ac:dyDescent="0.2">
      <c r="A37" s="98" t="s">
        <v>274</v>
      </c>
      <c r="B37" s="14" t="s">
        <v>120</v>
      </c>
      <c r="C37" s="98" t="s">
        <v>57</v>
      </c>
      <c r="D37" s="98" t="s">
        <v>31</v>
      </c>
      <c r="E37" s="98" t="s">
        <v>146</v>
      </c>
      <c r="F37" s="98" t="s">
        <v>166</v>
      </c>
      <c r="G37" s="25">
        <v>0</v>
      </c>
      <c r="H37" s="25">
        <v>969.6</v>
      </c>
      <c r="I37" s="25">
        <v>1410</v>
      </c>
      <c r="J37" s="25">
        <v>1410</v>
      </c>
      <c r="K37" s="25">
        <v>1410</v>
      </c>
    </row>
    <row r="38" spans="1:11" s="22" customFormat="1" x14ac:dyDescent="0.2">
      <c r="A38" s="103"/>
      <c r="B38" s="133" t="s">
        <v>27</v>
      </c>
      <c r="C38" s="133"/>
      <c r="D38" s="133"/>
      <c r="E38" s="133"/>
      <c r="F38" s="133"/>
      <c r="G38" s="25">
        <f t="shared" ref="G38:K38" si="1">G24+G33+G34+G35+G36+G37</f>
        <v>187448.89999999997</v>
      </c>
      <c r="H38" s="25">
        <f t="shared" si="1"/>
        <v>169874.6</v>
      </c>
      <c r="I38" s="25">
        <f t="shared" si="1"/>
        <v>173435.1</v>
      </c>
      <c r="J38" s="25">
        <f t="shared" si="1"/>
        <v>167816.7</v>
      </c>
      <c r="K38" s="25">
        <f t="shared" si="1"/>
        <v>172685.7</v>
      </c>
    </row>
    <row r="39" spans="1:11" s="22" customFormat="1" x14ac:dyDescent="0.2">
      <c r="A39" s="103">
        <v>3</v>
      </c>
      <c r="B39" s="97" t="s">
        <v>239</v>
      </c>
      <c r="C39" s="97"/>
      <c r="D39" s="97"/>
      <c r="E39" s="93"/>
      <c r="F39" s="93"/>
      <c r="G39" s="99"/>
      <c r="H39" s="96"/>
      <c r="I39" s="96"/>
      <c r="J39" s="25"/>
      <c r="K39" s="25"/>
    </row>
    <row r="40" spans="1:11" s="22" customFormat="1" ht="109.15" customHeight="1" x14ac:dyDescent="0.2">
      <c r="A40" s="98" t="s">
        <v>275</v>
      </c>
      <c r="B40" s="97" t="s">
        <v>253</v>
      </c>
      <c r="C40" s="98" t="s">
        <v>241</v>
      </c>
      <c r="D40" s="98" t="s">
        <v>242</v>
      </c>
      <c r="E40" s="98" t="s">
        <v>169</v>
      </c>
      <c r="F40" s="98" t="s">
        <v>243</v>
      </c>
      <c r="G40" s="25"/>
      <c r="H40" s="96">
        <v>1858.1</v>
      </c>
      <c r="I40" s="96"/>
      <c r="J40" s="25"/>
      <c r="K40" s="25"/>
    </row>
    <row r="41" spans="1:11" s="22" customFormat="1" ht="42.6" customHeight="1" x14ac:dyDescent="0.2">
      <c r="A41" s="98" t="s">
        <v>276</v>
      </c>
      <c r="B41" s="97" t="s">
        <v>254</v>
      </c>
      <c r="C41" s="98" t="s">
        <v>30</v>
      </c>
      <c r="D41" s="98" t="s">
        <v>34</v>
      </c>
      <c r="E41" s="100" t="s">
        <v>285</v>
      </c>
      <c r="F41" s="100" t="s">
        <v>240</v>
      </c>
      <c r="G41" s="96"/>
      <c r="H41" s="96">
        <f>3143.1+1347</f>
        <v>4490.1000000000004</v>
      </c>
      <c r="I41" s="96"/>
      <c r="J41" s="25"/>
      <c r="K41" s="25"/>
    </row>
    <row r="42" spans="1:11" s="22" customFormat="1" ht="72.599999999999994" customHeight="1" x14ac:dyDescent="0.2">
      <c r="A42" s="98" t="s">
        <v>277</v>
      </c>
      <c r="B42" s="97" t="s">
        <v>255</v>
      </c>
      <c r="C42" s="98" t="s">
        <v>30</v>
      </c>
      <c r="D42" s="98" t="s">
        <v>34</v>
      </c>
      <c r="E42" s="100" t="s">
        <v>286</v>
      </c>
      <c r="F42" s="100" t="s">
        <v>98</v>
      </c>
      <c r="G42" s="96"/>
      <c r="H42" s="96">
        <f>224.1+800.6</f>
        <v>1024.7</v>
      </c>
      <c r="I42" s="96"/>
      <c r="J42" s="25"/>
      <c r="K42" s="25"/>
    </row>
    <row r="43" spans="1:11" s="22" customFormat="1" ht="109.15" customHeight="1" x14ac:dyDescent="0.2">
      <c r="A43" s="98" t="s">
        <v>278</v>
      </c>
      <c r="B43" s="97" t="s">
        <v>256</v>
      </c>
      <c r="C43" s="98" t="s">
        <v>30</v>
      </c>
      <c r="D43" s="98" t="s">
        <v>30</v>
      </c>
      <c r="E43" s="100" t="s">
        <v>152</v>
      </c>
      <c r="F43" s="100" t="s">
        <v>244</v>
      </c>
      <c r="G43" s="96"/>
      <c r="H43" s="96">
        <v>5275.6</v>
      </c>
      <c r="I43" s="96"/>
      <c r="J43" s="25"/>
      <c r="K43" s="25"/>
    </row>
    <row r="44" spans="1:11" s="22" customFormat="1" ht="51" x14ac:dyDescent="0.2">
      <c r="A44" s="98" t="s">
        <v>279</v>
      </c>
      <c r="B44" s="97" t="s">
        <v>257</v>
      </c>
      <c r="C44" s="98" t="s">
        <v>30</v>
      </c>
      <c r="D44" s="98" t="s">
        <v>36</v>
      </c>
      <c r="E44" s="93">
        <v>5221806</v>
      </c>
      <c r="F44" s="93">
        <v>612</v>
      </c>
      <c r="G44" s="99"/>
      <c r="H44" s="96">
        <v>43.7</v>
      </c>
      <c r="I44" s="96"/>
      <c r="J44" s="25"/>
      <c r="K44" s="25"/>
    </row>
    <row r="45" spans="1:11" s="22" customFormat="1" ht="14.45" customHeight="1" x14ac:dyDescent="0.2">
      <c r="A45" s="103"/>
      <c r="B45" s="130" t="s">
        <v>245</v>
      </c>
      <c r="C45" s="131"/>
      <c r="D45" s="131"/>
      <c r="E45" s="131"/>
      <c r="F45" s="131"/>
      <c r="G45" s="95">
        <f>G44+G43+G42+G41+G40</f>
        <v>0</v>
      </c>
      <c r="H45" s="95">
        <f t="shared" ref="H45:K45" si="2">H44+H43+H42+H41+H40</f>
        <v>12692.2</v>
      </c>
      <c r="I45" s="95">
        <f t="shared" si="2"/>
        <v>0</v>
      </c>
      <c r="J45" s="95">
        <f t="shared" si="2"/>
        <v>0</v>
      </c>
      <c r="K45" s="95">
        <f t="shared" si="2"/>
        <v>0</v>
      </c>
    </row>
    <row r="46" spans="1:11" s="22" customFormat="1" x14ac:dyDescent="0.2">
      <c r="A46" s="103" t="s">
        <v>246</v>
      </c>
      <c r="B46" s="138" t="s">
        <v>28</v>
      </c>
      <c r="C46" s="139"/>
      <c r="D46" s="139"/>
      <c r="E46" s="139"/>
      <c r="F46" s="139"/>
      <c r="G46" s="139"/>
      <c r="H46" s="139"/>
      <c r="I46" s="139"/>
      <c r="J46" s="139"/>
      <c r="K46" s="140"/>
    </row>
    <row r="47" spans="1:11" s="22" customFormat="1" x14ac:dyDescent="0.2">
      <c r="A47" s="122" t="s">
        <v>247</v>
      </c>
      <c r="B47" s="124" t="s">
        <v>29</v>
      </c>
      <c r="C47" s="122" t="s">
        <v>82</v>
      </c>
      <c r="D47" s="122" t="s">
        <v>91</v>
      </c>
      <c r="E47" s="26" t="s">
        <v>61</v>
      </c>
      <c r="F47" s="122" t="s">
        <v>238</v>
      </c>
      <c r="G47" s="134">
        <v>63905.8</v>
      </c>
      <c r="H47" s="134">
        <f>9.6+1326.8+19559+281+94749.7+750+168.6+130.2+1693.5</f>
        <v>118668.40000000001</v>
      </c>
      <c r="I47" s="134">
        <v>824.1</v>
      </c>
      <c r="J47" s="134">
        <v>824.1</v>
      </c>
      <c r="K47" s="134">
        <v>824.1</v>
      </c>
    </row>
    <row r="48" spans="1:11" s="22" customFormat="1" ht="14.25" customHeight="1" x14ac:dyDescent="0.2">
      <c r="A48" s="123"/>
      <c r="B48" s="125"/>
      <c r="C48" s="123"/>
      <c r="D48" s="123"/>
      <c r="E48" s="27" t="s">
        <v>32</v>
      </c>
      <c r="F48" s="123"/>
      <c r="G48" s="135"/>
      <c r="H48" s="135"/>
      <c r="I48" s="135"/>
      <c r="J48" s="135"/>
      <c r="K48" s="135"/>
    </row>
    <row r="49" spans="1:11" s="22" customFormat="1" ht="14.25" customHeight="1" x14ac:dyDescent="0.2">
      <c r="A49" s="123"/>
      <c r="B49" s="125"/>
      <c r="C49" s="123"/>
      <c r="D49" s="123"/>
      <c r="E49" s="27" t="s">
        <v>160</v>
      </c>
      <c r="F49" s="123"/>
      <c r="G49" s="135"/>
      <c r="H49" s="135"/>
      <c r="I49" s="135"/>
      <c r="J49" s="135"/>
      <c r="K49" s="135"/>
    </row>
    <row r="50" spans="1:11" s="22" customFormat="1" ht="13.5" customHeight="1" x14ac:dyDescent="0.2">
      <c r="A50" s="123"/>
      <c r="B50" s="125"/>
      <c r="C50" s="123"/>
      <c r="D50" s="141"/>
      <c r="E50" s="27" t="s">
        <v>76</v>
      </c>
      <c r="F50" s="142"/>
      <c r="G50" s="135"/>
      <c r="H50" s="135"/>
      <c r="I50" s="135"/>
      <c r="J50" s="135"/>
      <c r="K50" s="135"/>
    </row>
    <row r="51" spans="1:11" s="22" customFormat="1" ht="13.5" customHeight="1" x14ac:dyDescent="0.2">
      <c r="A51" s="123"/>
      <c r="B51" s="125"/>
      <c r="C51" s="123"/>
      <c r="D51" s="141"/>
      <c r="E51" s="27" t="s">
        <v>89</v>
      </c>
      <c r="F51" s="142"/>
      <c r="G51" s="135"/>
      <c r="H51" s="135"/>
      <c r="I51" s="135"/>
      <c r="J51" s="135"/>
      <c r="K51" s="135"/>
    </row>
    <row r="52" spans="1:11" s="22" customFormat="1" ht="13.5" customHeight="1" x14ac:dyDescent="0.2">
      <c r="A52" s="123"/>
      <c r="B52" s="125"/>
      <c r="C52" s="123"/>
      <c r="D52" s="141"/>
      <c r="E52" s="27" t="s">
        <v>90</v>
      </c>
      <c r="F52" s="142"/>
      <c r="G52" s="135"/>
      <c r="H52" s="135"/>
      <c r="I52" s="135"/>
      <c r="J52" s="135"/>
      <c r="K52" s="135"/>
    </row>
    <row r="53" spans="1:11" s="22" customFormat="1" ht="13.5" customHeight="1" x14ac:dyDescent="0.2">
      <c r="A53" s="123"/>
      <c r="B53" s="125"/>
      <c r="C53" s="123"/>
      <c r="D53" s="141"/>
      <c r="E53" s="27" t="s">
        <v>159</v>
      </c>
      <c r="F53" s="142"/>
      <c r="G53" s="135"/>
      <c r="H53" s="135"/>
      <c r="I53" s="135"/>
      <c r="J53" s="135"/>
      <c r="K53" s="135"/>
    </row>
    <row r="54" spans="1:11" s="22" customFormat="1" ht="13.5" customHeight="1" x14ac:dyDescent="0.2">
      <c r="A54" s="123"/>
      <c r="B54" s="125"/>
      <c r="C54" s="123"/>
      <c r="D54" s="141"/>
      <c r="E54" s="27" t="s">
        <v>157</v>
      </c>
      <c r="F54" s="142"/>
      <c r="G54" s="135"/>
      <c r="H54" s="135"/>
      <c r="I54" s="135"/>
      <c r="J54" s="135"/>
      <c r="K54" s="135"/>
    </row>
    <row r="55" spans="1:11" s="22" customFormat="1" ht="13.5" customHeight="1" x14ac:dyDescent="0.2">
      <c r="A55" s="123"/>
      <c r="B55" s="125"/>
      <c r="C55" s="123"/>
      <c r="D55" s="123"/>
      <c r="E55" s="109" t="s">
        <v>149</v>
      </c>
      <c r="F55" s="123"/>
      <c r="G55" s="135"/>
      <c r="H55" s="135"/>
      <c r="I55" s="135"/>
      <c r="J55" s="135"/>
      <c r="K55" s="135"/>
    </row>
    <row r="56" spans="1:11" s="22" customFormat="1" ht="13.5" customHeight="1" x14ac:dyDescent="0.2">
      <c r="A56" s="122" t="s">
        <v>248</v>
      </c>
      <c r="B56" s="124" t="s">
        <v>33</v>
      </c>
      <c r="C56" s="122" t="s">
        <v>174</v>
      </c>
      <c r="D56" s="122" t="s">
        <v>175</v>
      </c>
      <c r="E56" s="101" t="s">
        <v>61</v>
      </c>
      <c r="F56" s="122" t="s">
        <v>260</v>
      </c>
      <c r="G56" s="134">
        <v>428690.3</v>
      </c>
      <c r="H56" s="134">
        <f>155+604.1+3481.5+304.3+379104.8+7176+3277+2000+1219+23025.5+104+1178.1+3913.8+8876.2+620.6+455.5+0.1</f>
        <v>435495.49999999994</v>
      </c>
      <c r="I56" s="134">
        <v>3701.7</v>
      </c>
      <c r="J56" s="134">
        <v>3701.7</v>
      </c>
      <c r="K56" s="134">
        <v>3701.7</v>
      </c>
    </row>
    <row r="57" spans="1:11" s="22" customFormat="1" x14ac:dyDescent="0.2">
      <c r="A57" s="123"/>
      <c r="B57" s="125"/>
      <c r="C57" s="123"/>
      <c r="D57" s="123"/>
      <c r="E57" s="101" t="s">
        <v>156</v>
      </c>
      <c r="F57" s="123"/>
      <c r="G57" s="135"/>
      <c r="H57" s="135"/>
      <c r="I57" s="135"/>
      <c r="J57" s="135"/>
      <c r="K57" s="135"/>
    </row>
    <row r="58" spans="1:11" s="22" customFormat="1" x14ac:dyDescent="0.2">
      <c r="A58" s="123"/>
      <c r="B58" s="125"/>
      <c r="C58" s="123"/>
      <c r="D58" s="123"/>
      <c r="E58" s="105">
        <v>4219900</v>
      </c>
      <c r="F58" s="123"/>
      <c r="G58" s="135"/>
      <c r="H58" s="135"/>
      <c r="I58" s="135"/>
      <c r="J58" s="135"/>
      <c r="K58" s="135"/>
    </row>
    <row r="59" spans="1:11" s="22" customFormat="1" x14ac:dyDescent="0.2">
      <c r="A59" s="123"/>
      <c r="B59" s="125"/>
      <c r="C59" s="123"/>
      <c r="D59" s="141"/>
      <c r="E59" s="101" t="s">
        <v>77</v>
      </c>
      <c r="F59" s="142"/>
      <c r="G59" s="135"/>
      <c r="H59" s="135"/>
      <c r="I59" s="135"/>
      <c r="J59" s="135"/>
      <c r="K59" s="135"/>
    </row>
    <row r="60" spans="1:11" s="22" customFormat="1" x14ac:dyDescent="0.2">
      <c r="A60" s="123"/>
      <c r="B60" s="125"/>
      <c r="C60" s="123"/>
      <c r="D60" s="141"/>
      <c r="E60" s="101" t="s">
        <v>78</v>
      </c>
      <c r="F60" s="142"/>
      <c r="G60" s="135"/>
      <c r="H60" s="135"/>
      <c r="I60" s="135"/>
      <c r="J60" s="135"/>
      <c r="K60" s="135"/>
    </row>
    <row r="61" spans="1:11" s="22" customFormat="1" x14ac:dyDescent="0.2">
      <c r="A61" s="123"/>
      <c r="B61" s="125"/>
      <c r="C61" s="123"/>
      <c r="D61" s="141"/>
      <c r="E61" s="101" t="s">
        <v>258</v>
      </c>
      <c r="F61" s="142"/>
      <c r="G61" s="135"/>
      <c r="H61" s="135"/>
      <c r="I61" s="135"/>
      <c r="J61" s="135"/>
      <c r="K61" s="135"/>
    </row>
    <row r="62" spans="1:11" s="22" customFormat="1" x14ac:dyDescent="0.2">
      <c r="A62" s="123"/>
      <c r="B62" s="125"/>
      <c r="C62" s="123"/>
      <c r="D62" s="141"/>
      <c r="E62" s="101" t="s">
        <v>79</v>
      </c>
      <c r="F62" s="142"/>
      <c r="G62" s="135"/>
      <c r="H62" s="135"/>
      <c r="I62" s="135"/>
      <c r="J62" s="135"/>
      <c r="K62" s="135"/>
    </row>
    <row r="63" spans="1:11" s="22" customFormat="1" x14ac:dyDescent="0.2">
      <c r="A63" s="123"/>
      <c r="B63" s="125"/>
      <c r="C63" s="123"/>
      <c r="D63" s="141"/>
      <c r="E63" s="101" t="s">
        <v>92</v>
      </c>
      <c r="F63" s="142"/>
      <c r="G63" s="135"/>
      <c r="H63" s="135"/>
      <c r="I63" s="135"/>
      <c r="J63" s="135"/>
      <c r="K63" s="135"/>
    </row>
    <row r="64" spans="1:11" s="22" customFormat="1" x14ac:dyDescent="0.2">
      <c r="A64" s="123"/>
      <c r="B64" s="125"/>
      <c r="C64" s="123"/>
      <c r="D64" s="141"/>
      <c r="E64" s="101" t="s">
        <v>80</v>
      </c>
      <c r="F64" s="142"/>
      <c r="G64" s="135"/>
      <c r="H64" s="135"/>
      <c r="I64" s="135"/>
      <c r="J64" s="135"/>
      <c r="K64" s="135"/>
    </row>
    <row r="65" spans="1:11" s="22" customFormat="1" x14ac:dyDescent="0.2">
      <c r="A65" s="123"/>
      <c r="B65" s="125"/>
      <c r="C65" s="123"/>
      <c r="D65" s="141"/>
      <c r="E65" s="101" t="s">
        <v>93</v>
      </c>
      <c r="F65" s="142"/>
      <c r="G65" s="135"/>
      <c r="H65" s="135"/>
      <c r="I65" s="135"/>
      <c r="J65" s="135"/>
      <c r="K65" s="135"/>
    </row>
    <row r="66" spans="1:11" s="22" customFormat="1" x14ac:dyDescent="0.2">
      <c r="A66" s="123"/>
      <c r="B66" s="125"/>
      <c r="C66" s="123"/>
      <c r="D66" s="141"/>
      <c r="E66" s="101" t="s">
        <v>94</v>
      </c>
      <c r="F66" s="142"/>
      <c r="G66" s="135"/>
      <c r="H66" s="135"/>
      <c r="I66" s="135"/>
      <c r="J66" s="135"/>
      <c r="K66" s="135"/>
    </row>
    <row r="67" spans="1:11" s="22" customFormat="1" x14ac:dyDescent="0.2">
      <c r="A67" s="123"/>
      <c r="B67" s="125"/>
      <c r="C67" s="123"/>
      <c r="D67" s="141"/>
      <c r="E67" s="101" t="s">
        <v>76</v>
      </c>
      <c r="F67" s="142"/>
      <c r="G67" s="135"/>
      <c r="H67" s="135"/>
      <c r="I67" s="135"/>
      <c r="J67" s="135"/>
      <c r="K67" s="135"/>
    </row>
    <row r="68" spans="1:11" s="22" customFormat="1" x14ac:dyDescent="0.2">
      <c r="A68" s="123"/>
      <c r="B68" s="125"/>
      <c r="C68" s="123"/>
      <c r="D68" s="141"/>
      <c r="E68" s="101" t="s">
        <v>90</v>
      </c>
      <c r="F68" s="142"/>
      <c r="G68" s="135"/>
      <c r="H68" s="135"/>
      <c r="I68" s="135"/>
      <c r="J68" s="135"/>
      <c r="K68" s="135"/>
    </row>
    <row r="69" spans="1:11" s="22" customFormat="1" x14ac:dyDescent="0.2">
      <c r="A69" s="123"/>
      <c r="B69" s="125"/>
      <c r="C69" s="123"/>
      <c r="D69" s="141"/>
      <c r="E69" s="101" t="s">
        <v>259</v>
      </c>
      <c r="F69" s="142"/>
      <c r="G69" s="135"/>
      <c r="H69" s="135"/>
      <c r="I69" s="135"/>
      <c r="J69" s="135"/>
      <c r="K69" s="135"/>
    </row>
    <row r="70" spans="1:11" s="22" customFormat="1" x14ac:dyDescent="0.2">
      <c r="A70" s="123"/>
      <c r="B70" s="125"/>
      <c r="C70" s="123"/>
      <c r="D70" s="141"/>
      <c r="E70" s="101" t="s">
        <v>149</v>
      </c>
      <c r="F70" s="142"/>
      <c r="G70" s="135"/>
      <c r="H70" s="135"/>
      <c r="I70" s="135"/>
      <c r="J70" s="135"/>
      <c r="K70" s="135"/>
    </row>
    <row r="71" spans="1:11" s="22" customFormat="1" x14ac:dyDescent="0.2">
      <c r="A71" s="123"/>
      <c r="B71" s="125"/>
      <c r="C71" s="123"/>
      <c r="D71" s="141"/>
      <c r="E71" s="101" t="s">
        <v>147</v>
      </c>
      <c r="F71" s="142"/>
      <c r="G71" s="135"/>
      <c r="H71" s="135"/>
      <c r="I71" s="135"/>
      <c r="J71" s="135"/>
      <c r="K71" s="135"/>
    </row>
    <row r="72" spans="1:11" s="22" customFormat="1" ht="38.25" x14ac:dyDescent="0.2">
      <c r="A72" s="98" t="s">
        <v>314</v>
      </c>
      <c r="B72" s="14" t="s">
        <v>313</v>
      </c>
      <c r="C72" s="98" t="s">
        <v>30</v>
      </c>
      <c r="D72" s="98" t="s">
        <v>34</v>
      </c>
      <c r="E72" s="98" t="s">
        <v>315</v>
      </c>
      <c r="F72" s="98" t="s">
        <v>316</v>
      </c>
      <c r="G72" s="25">
        <v>6954.2</v>
      </c>
      <c r="H72" s="25"/>
      <c r="I72" s="25"/>
      <c r="J72" s="25"/>
      <c r="K72" s="25"/>
    </row>
    <row r="73" spans="1:11" s="22" customFormat="1" ht="28.9" customHeight="1" x14ac:dyDescent="0.2">
      <c r="A73" s="100" t="s">
        <v>249</v>
      </c>
      <c r="B73" s="102" t="s">
        <v>35</v>
      </c>
      <c r="C73" s="98" t="s">
        <v>57</v>
      </c>
      <c r="D73" s="98" t="s">
        <v>31</v>
      </c>
      <c r="E73" s="103">
        <v>6222641</v>
      </c>
      <c r="F73" s="98" t="s">
        <v>68</v>
      </c>
      <c r="G73" s="96">
        <v>1180.5</v>
      </c>
      <c r="H73" s="96">
        <v>211.6</v>
      </c>
      <c r="I73" s="96"/>
      <c r="J73" s="96"/>
      <c r="K73" s="96"/>
    </row>
    <row r="74" spans="1:11" s="22" customFormat="1" ht="13.5" customHeight="1" x14ac:dyDescent="0.2">
      <c r="A74" s="122" t="s">
        <v>250</v>
      </c>
      <c r="B74" s="124" t="s">
        <v>37</v>
      </c>
      <c r="C74" s="122" t="s">
        <v>176</v>
      </c>
      <c r="D74" s="143" t="s">
        <v>177</v>
      </c>
      <c r="E74" s="104">
        <v>4239900</v>
      </c>
      <c r="F74" s="144" t="s">
        <v>178</v>
      </c>
      <c r="G74" s="134">
        <v>17884.900000000001</v>
      </c>
      <c r="H74" s="134">
        <f>352.6+761.3+20246+878.2+2485.4+31.2</f>
        <v>24754.700000000004</v>
      </c>
      <c r="I74" s="134">
        <v>481.2</v>
      </c>
      <c r="J74" s="134">
        <v>481.2</v>
      </c>
      <c r="K74" s="134">
        <v>481.2</v>
      </c>
    </row>
    <row r="75" spans="1:11" s="22" customFormat="1" x14ac:dyDescent="0.2">
      <c r="A75" s="123"/>
      <c r="B75" s="125"/>
      <c r="C75" s="123"/>
      <c r="D75" s="141"/>
      <c r="E75" s="105">
        <v>6223957</v>
      </c>
      <c r="F75" s="142"/>
      <c r="G75" s="135"/>
      <c r="H75" s="135"/>
      <c r="I75" s="135"/>
      <c r="J75" s="135"/>
      <c r="K75" s="135"/>
    </row>
    <row r="76" spans="1:11" s="22" customFormat="1" x14ac:dyDescent="0.2">
      <c r="A76" s="123"/>
      <c r="B76" s="125"/>
      <c r="C76" s="123"/>
      <c r="D76" s="141"/>
      <c r="E76" s="105">
        <v>4231000</v>
      </c>
      <c r="F76" s="142"/>
      <c r="G76" s="135"/>
      <c r="H76" s="135"/>
      <c r="I76" s="135"/>
      <c r="J76" s="135"/>
      <c r="K76" s="135"/>
    </row>
    <row r="77" spans="1:11" s="22" customFormat="1" x14ac:dyDescent="0.2">
      <c r="A77" s="123"/>
      <c r="B77" s="125"/>
      <c r="C77" s="123"/>
      <c r="D77" s="141"/>
      <c r="E77" s="101" t="s">
        <v>61</v>
      </c>
      <c r="F77" s="142"/>
      <c r="G77" s="135"/>
      <c r="H77" s="135"/>
      <c r="I77" s="135"/>
      <c r="J77" s="135"/>
      <c r="K77" s="135"/>
    </row>
    <row r="78" spans="1:11" s="22" customFormat="1" x14ac:dyDescent="0.2">
      <c r="A78" s="123"/>
      <c r="B78" s="125"/>
      <c r="C78" s="123"/>
      <c r="D78" s="141"/>
      <c r="E78" s="101" t="s">
        <v>156</v>
      </c>
      <c r="F78" s="142"/>
      <c r="G78" s="135"/>
      <c r="H78" s="135"/>
      <c r="I78" s="135"/>
      <c r="J78" s="135"/>
      <c r="K78" s="135"/>
    </row>
    <row r="79" spans="1:11" s="22" customFormat="1" x14ac:dyDescent="0.2">
      <c r="A79" s="123"/>
      <c r="B79" s="125"/>
      <c r="C79" s="123"/>
      <c r="D79" s="141"/>
      <c r="E79" s="101" t="s">
        <v>170</v>
      </c>
      <c r="F79" s="142"/>
      <c r="G79" s="135"/>
      <c r="H79" s="135"/>
      <c r="I79" s="135"/>
      <c r="J79" s="135"/>
      <c r="K79" s="135"/>
    </row>
    <row r="80" spans="1:11" s="22" customFormat="1" x14ac:dyDescent="0.2">
      <c r="A80" s="123"/>
      <c r="B80" s="125"/>
      <c r="C80" s="123"/>
      <c r="D80" s="141"/>
      <c r="E80" s="101" t="s">
        <v>168</v>
      </c>
      <c r="F80" s="142"/>
      <c r="G80" s="135"/>
      <c r="H80" s="135"/>
      <c r="I80" s="135"/>
      <c r="J80" s="135"/>
      <c r="K80" s="135"/>
    </row>
    <row r="81" spans="1:11" s="22" customFormat="1" x14ac:dyDescent="0.2">
      <c r="A81" s="123"/>
      <c r="B81" s="125"/>
      <c r="C81" s="123"/>
      <c r="D81" s="141"/>
      <c r="E81" s="108" t="s">
        <v>155</v>
      </c>
      <c r="F81" s="142"/>
      <c r="G81" s="136"/>
      <c r="H81" s="136"/>
      <c r="I81" s="136"/>
      <c r="J81" s="135"/>
      <c r="K81" s="135"/>
    </row>
    <row r="82" spans="1:11" s="22" customFormat="1" ht="12.75" customHeight="1" x14ac:dyDescent="0.2">
      <c r="A82" s="122" t="s">
        <v>251</v>
      </c>
      <c r="B82" s="124" t="s">
        <v>38</v>
      </c>
      <c r="C82" s="122" t="s">
        <v>30</v>
      </c>
      <c r="D82" s="122" t="s">
        <v>30</v>
      </c>
      <c r="E82" s="105">
        <v>5223202</v>
      </c>
      <c r="F82" s="145" t="s">
        <v>167</v>
      </c>
      <c r="G82" s="134">
        <v>5275.4</v>
      </c>
      <c r="H82" s="134"/>
      <c r="I82" s="134"/>
      <c r="J82" s="134"/>
      <c r="K82" s="134"/>
    </row>
    <row r="83" spans="1:11" s="22" customFormat="1" ht="12.75" customHeight="1" x14ac:dyDescent="0.2">
      <c r="A83" s="123"/>
      <c r="B83" s="125"/>
      <c r="C83" s="123"/>
      <c r="D83" s="141"/>
      <c r="E83" s="105"/>
      <c r="F83" s="145"/>
      <c r="G83" s="135"/>
      <c r="H83" s="135"/>
      <c r="I83" s="135"/>
      <c r="J83" s="135"/>
      <c r="K83" s="135"/>
    </row>
    <row r="84" spans="1:11" s="22" customFormat="1" ht="12.75" customHeight="1" x14ac:dyDescent="0.2">
      <c r="A84" s="123"/>
      <c r="B84" s="125"/>
      <c r="C84" s="123"/>
      <c r="D84" s="141"/>
      <c r="E84" s="105"/>
      <c r="F84" s="145"/>
      <c r="G84" s="135"/>
      <c r="H84" s="135"/>
      <c r="I84" s="135"/>
      <c r="J84" s="135"/>
      <c r="K84" s="135"/>
    </row>
    <row r="85" spans="1:11" s="22" customFormat="1" ht="12.75" customHeight="1" x14ac:dyDescent="0.2">
      <c r="A85" s="123"/>
      <c r="B85" s="125"/>
      <c r="C85" s="123"/>
      <c r="D85" s="141"/>
      <c r="E85" s="105"/>
      <c r="F85" s="145"/>
      <c r="G85" s="135"/>
      <c r="H85" s="135"/>
      <c r="I85" s="135"/>
      <c r="J85" s="135"/>
      <c r="K85" s="135"/>
    </row>
    <row r="86" spans="1:11" s="22" customFormat="1" ht="12.75" customHeight="1" x14ac:dyDescent="0.2">
      <c r="A86" s="123"/>
      <c r="B86" s="125"/>
      <c r="C86" s="123"/>
      <c r="D86" s="141"/>
      <c r="E86" s="105"/>
      <c r="F86" s="145"/>
      <c r="G86" s="135"/>
      <c r="H86" s="135"/>
      <c r="I86" s="135"/>
      <c r="J86" s="135"/>
      <c r="K86" s="135"/>
    </row>
    <row r="87" spans="1:11" s="22" customFormat="1" ht="12.75" customHeight="1" x14ac:dyDescent="0.2">
      <c r="A87" s="123"/>
      <c r="B87" s="125"/>
      <c r="C87" s="123"/>
      <c r="D87" s="123"/>
      <c r="E87" s="105"/>
      <c r="F87" s="145"/>
      <c r="G87" s="136"/>
      <c r="H87" s="136"/>
      <c r="I87" s="136"/>
      <c r="J87" s="135"/>
      <c r="K87" s="135"/>
    </row>
    <row r="88" spans="1:11" s="22" customFormat="1" ht="12.75" customHeight="1" x14ac:dyDescent="0.2">
      <c r="A88" s="122" t="s">
        <v>252</v>
      </c>
      <c r="B88" s="124" t="s">
        <v>39</v>
      </c>
      <c r="C88" s="122" t="s">
        <v>228</v>
      </c>
      <c r="D88" s="122" t="s">
        <v>261</v>
      </c>
      <c r="E88" s="100" t="s">
        <v>40</v>
      </c>
      <c r="F88" s="101" t="s">
        <v>69</v>
      </c>
      <c r="G88" s="134">
        <v>17858.2</v>
      </c>
      <c r="H88" s="134">
        <f>16523.4+274.4</f>
        <v>16797.800000000003</v>
      </c>
      <c r="I88" s="134">
        <v>16425.2</v>
      </c>
      <c r="J88" s="134">
        <v>16226</v>
      </c>
      <c r="K88" s="134">
        <v>16250.4</v>
      </c>
    </row>
    <row r="89" spans="1:11" s="22" customFormat="1" ht="12.75" customHeight="1" x14ac:dyDescent="0.2">
      <c r="A89" s="123"/>
      <c r="B89" s="125"/>
      <c r="C89" s="123"/>
      <c r="D89" s="123"/>
      <c r="E89" s="101" t="s">
        <v>71</v>
      </c>
      <c r="F89" s="101" t="s">
        <v>70</v>
      </c>
      <c r="G89" s="135"/>
      <c r="H89" s="135"/>
      <c r="I89" s="135"/>
      <c r="J89" s="135"/>
      <c r="K89" s="135"/>
    </row>
    <row r="90" spans="1:11" s="22" customFormat="1" ht="12.75" customHeight="1" x14ac:dyDescent="0.2">
      <c r="A90" s="123"/>
      <c r="B90" s="125"/>
      <c r="C90" s="123"/>
      <c r="D90" s="123"/>
      <c r="E90" s="101"/>
      <c r="F90" s="101" t="s">
        <v>151</v>
      </c>
      <c r="G90" s="135"/>
      <c r="H90" s="135"/>
      <c r="I90" s="135"/>
      <c r="J90" s="135"/>
      <c r="K90" s="135"/>
    </row>
    <row r="91" spans="1:11" s="22" customFormat="1" ht="12.75" customHeight="1" x14ac:dyDescent="0.2">
      <c r="A91" s="123"/>
      <c r="B91" s="125"/>
      <c r="C91" s="123"/>
      <c r="D91" s="123"/>
      <c r="E91" s="101"/>
      <c r="F91" s="101" t="s">
        <v>67</v>
      </c>
      <c r="G91" s="135"/>
      <c r="H91" s="135"/>
      <c r="I91" s="135"/>
      <c r="J91" s="135"/>
      <c r="K91" s="135"/>
    </row>
    <row r="92" spans="1:11" s="22" customFormat="1" ht="12.75" customHeight="1" x14ac:dyDescent="0.2">
      <c r="A92" s="123"/>
      <c r="B92" s="125"/>
      <c r="C92" s="123"/>
      <c r="D92" s="123"/>
      <c r="E92" s="108"/>
      <c r="F92" s="108" t="s">
        <v>150</v>
      </c>
      <c r="G92" s="135"/>
      <c r="H92" s="135"/>
      <c r="I92" s="135"/>
      <c r="J92" s="135"/>
      <c r="K92" s="135"/>
    </row>
    <row r="93" spans="1:11" s="22" customFormat="1" ht="12.75" customHeight="1" x14ac:dyDescent="0.2">
      <c r="A93" s="123"/>
      <c r="B93" s="125"/>
      <c r="C93" s="100" t="s">
        <v>31</v>
      </c>
      <c r="D93" s="100" t="s">
        <v>58</v>
      </c>
      <c r="E93" s="108" t="s">
        <v>71</v>
      </c>
      <c r="F93" s="108" t="s">
        <v>67</v>
      </c>
      <c r="G93" s="136"/>
      <c r="H93" s="136"/>
      <c r="I93" s="136"/>
      <c r="J93" s="136"/>
      <c r="K93" s="136"/>
    </row>
    <row r="94" spans="1:11" s="22" customFormat="1" x14ac:dyDescent="0.2">
      <c r="A94" s="98"/>
      <c r="B94" s="133" t="s">
        <v>41</v>
      </c>
      <c r="C94" s="133"/>
      <c r="D94" s="133"/>
      <c r="E94" s="146"/>
      <c r="F94" s="133"/>
      <c r="G94" s="25">
        <f>SUM(G47:G93)</f>
        <v>541749.30000000005</v>
      </c>
      <c r="H94" s="25">
        <f>SUM(H47:H93)</f>
        <v>595927.99999999988</v>
      </c>
      <c r="I94" s="25">
        <f>SUM(I47:I93)</f>
        <v>21432.2</v>
      </c>
      <c r="J94" s="25">
        <f>SUM(J47:J93)</f>
        <v>21233</v>
      </c>
      <c r="K94" s="25">
        <f>SUM(K47:K93)</f>
        <v>21257.4</v>
      </c>
    </row>
    <row r="95" spans="1:11" s="22" customFormat="1" x14ac:dyDescent="0.2">
      <c r="A95" s="28"/>
      <c r="B95" s="133" t="s">
        <v>42</v>
      </c>
      <c r="C95" s="133"/>
      <c r="D95" s="133"/>
      <c r="E95" s="133"/>
      <c r="F95" s="133"/>
      <c r="G95" s="29">
        <f>G94+G38+G22+G45</f>
        <v>734321.1</v>
      </c>
      <c r="H95" s="29">
        <f>H94+H38+H22+H45</f>
        <v>780841.59999999986</v>
      </c>
      <c r="I95" s="29">
        <f>I94+I38+I22</f>
        <v>217126.7</v>
      </c>
      <c r="J95" s="29">
        <f>J94+J38+J22</f>
        <v>214977.1</v>
      </c>
      <c r="K95" s="29">
        <f>K94+K38+K22</f>
        <v>203540.1</v>
      </c>
    </row>
    <row r="96" spans="1:11" s="30" customFormat="1" x14ac:dyDescent="0.2"/>
    <row r="97" spans="1:15" s="32" customFormat="1" x14ac:dyDescent="0.2">
      <c r="A97" s="31"/>
      <c r="B97" s="30"/>
      <c r="C97" s="30"/>
      <c r="D97" s="30"/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</row>
    <row r="98" spans="1:15" s="32" customFormat="1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s="32" customForma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s="32" customFormat="1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s="32" customForma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</sheetData>
  <mergeCells count="80">
    <mergeCell ref="J88:J93"/>
    <mergeCell ref="K88:K93"/>
    <mergeCell ref="B94:F94"/>
    <mergeCell ref="B95:F95"/>
    <mergeCell ref="I82:I87"/>
    <mergeCell ref="J82:J87"/>
    <mergeCell ref="K82:K87"/>
    <mergeCell ref="H88:H93"/>
    <mergeCell ref="I88:I93"/>
    <mergeCell ref="G82:G87"/>
    <mergeCell ref="H82:H87"/>
    <mergeCell ref="A88:A93"/>
    <mergeCell ref="B88:B93"/>
    <mergeCell ref="C88:C92"/>
    <mergeCell ref="D88:D92"/>
    <mergeCell ref="G88:G93"/>
    <mergeCell ref="A82:A87"/>
    <mergeCell ref="B82:B87"/>
    <mergeCell ref="C82:C87"/>
    <mergeCell ref="D82:D87"/>
    <mergeCell ref="F82:F87"/>
    <mergeCell ref="G74:G81"/>
    <mergeCell ref="H74:H81"/>
    <mergeCell ref="I74:I81"/>
    <mergeCell ref="J74:J81"/>
    <mergeCell ref="K74:K81"/>
    <mergeCell ref="A74:A81"/>
    <mergeCell ref="B74:B81"/>
    <mergeCell ref="C74:C81"/>
    <mergeCell ref="D74:D81"/>
    <mergeCell ref="F74:F81"/>
    <mergeCell ref="G56:G71"/>
    <mergeCell ref="H56:H71"/>
    <mergeCell ref="I56:I71"/>
    <mergeCell ref="J56:J71"/>
    <mergeCell ref="K56:K71"/>
    <mergeCell ref="A56:A71"/>
    <mergeCell ref="B56:B71"/>
    <mergeCell ref="C56:C71"/>
    <mergeCell ref="D56:D71"/>
    <mergeCell ref="F56:F71"/>
    <mergeCell ref="B38:F38"/>
    <mergeCell ref="B45:F45"/>
    <mergeCell ref="B46:K46"/>
    <mergeCell ref="A47:A55"/>
    <mergeCell ref="B47:B55"/>
    <mergeCell ref="C47:C55"/>
    <mergeCell ref="D47:D55"/>
    <mergeCell ref="F47:F55"/>
    <mergeCell ref="G47:G55"/>
    <mergeCell ref="H47:H55"/>
    <mergeCell ref="I47:I55"/>
    <mergeCell ref="J47:J55"/>
    <mergeCell ref="K47:K55"/>
    <mergeCell ref="K24:K32"/>
    <mergeCell ref="J7:J8"/>
    <mergeCell ref="K7:K8"/>
    <mergeCell ref="B10:G10"/>
    <mergeCell ref="B22:F22"/>
    <mergeCell ref="B23:K23"/>
    <mergeCell ref="F24:F32"/>
    <mergeCell ref="G24:G32"/>
    <mergeCell ref="H24:H32"/>
    <mergeCell ref="I24:I32"/>
    <mergeCell ref="J24:J32"/>
    <mergeCell ref="A24:A32"/>
    <mergeCell ref="B24:B32"/>
    <mergeCell ref="C24:C32"/>
    <mergeCell ref="D24:D32"/>
    <mergeCell ref="E24:E32"/>
    <mergeCell ref="J1:K1"/>
    <mergeCell ref="A3:K3"/>
    <mergeCell ref="A4:K4"/>
    <mergeCell ref="A5:K5"/>
    <mergeCell ref="A7:A8"/>
    <mergeCell ref="B7:B8"/>
    <mergeCell ref="C7:F7"/>
    <mergeCell ref="G7:G8"/>
    <mergeCell ref="H7:H8"/>
    <mergeCell ref="I7:I8"/>
  </mergeCells>
  <pageMargins left="0.74803149606299213" right="0.74803149606299213" top="1.181102362204724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A7" zoomScale="120" zoomScaleNormal="120" workbookViewId="0">
      <pane xSplit="1" ySplit="2" topLeftCell="B76" activePane="bottomRight" state="frozen"/>
      <selection activeCell="A7" sqref="A7"/>
      <selection pane="topRight" activeCell="B7" sqref="B7"/>
      <selection pane="bottomLeft" activeCell="A9" sqref="A9"/>
      <selection pane="bottomRight" activeCell="H97" sqref="H97"/>
    </sheetView>
  </sheetViews>
  <sheetFormatPr defaultColWidth="9.140625" defaultRowHeight="12.75" x14ac:dyDescent="0.2"/>
  <cols>
    <col min="1" max="1" width="5.28515625" style="20" customWidth="1"/>
    <col min="2" max="2" width="26.5703125" style="20" customWidth="1"/>
    <col min="3" max="3" width="6.140625" style="20" bestFit="1" customWidth="1"/>
    <col min="4" max="4" width="6.140625" style="20" customWidth="1"/>
    <col min="5" max="5" width="8.5703125" style="20" customWidth="1"/>
    <col min="6" max="6" width="7.140625" style="20" customWidth="1"/>
    <col min="7" max="7" width="13.7109375" style="20" customWidth="1"/>
    <col min="8" max="8" width="11.28515625" style="20" customWidth="1"/>
    <col min="9" max="9" width="11.42578125" style="20" customWidth="1"/>
    <col min="10" max="10" width="9.140625" style="20" customWidth="1"/>
    <col min="11" max="11" width="10.42578125" style="20" customWidth="1"/>
    <col min="12" max="15" width="9.140625" style="20"/>
    <col min="16" max="16384" width="9.140625" style="21"/>
  </cols>
  <sheetData>
    <row r="1" spans="1:11" x14ac:dyDescent="0.2">
      <c r="J1" s="118" t="s">
        <v>86</v>
      </c>
      <c r="K1" s="118"/>
    </row>
    <row r="3" spans="1:11" s="22" customFormat="1" x14ac:dyDescent="0.2">
      <c r="A3" s="119" t="s">
        <v>126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s="22" customFormat="1" x14ac:dyDescent="0.2">
      <c r="A4" s="119" t="s">
        <v>14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s="22" customFormat="1" x14ac:dyDescent="0.2">
      <c r="A5" s="120" t="s">
        <v>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s="22" customFormat="1" x14ac:dyDescent="0.2">
      <c r="A6" s="23"/>
    </row>
    <row r="7" spans="1:11" s="22" customFormat="1" x14ac:dyDescent="0.2">
      <c r="A7" s="121" t="s">
        <v>16</v>
      </c>
      <c r="B7" s="121" t="s">
        <v>17</v>
      </c>
      <c r="C7" s="121" t="s">
        <v>18</v>
      </c>
      <c r="D7" s="121"/>
      <c r="E7" s="121"/>
      <c r="F7" s="121"/>
      <c r="G7" s="121" t="s">
        <v>216</v>
      </c>
      <c r="H7" s="121" t="s">
        <v>186</v>
      </c>
      <c r="I7" s="121" t="s">
        <v>217</v>
      </c>
      <c r="J7" s="121" t="s">
        <v>218</v>
      </c>
      <c r="K7" s="121" t="s">
        <v>219</v>
      </c>
    </row>
    <row r="8" spans="1:11" s="22" customFormat="1" ht="52.5" customHeight="1" x14ac:dyDescent="0.2">
      <c r="A8" s="121"/>
      <c r="B8" s="121"/>
      <c r="C8" s="103" t="s">
        <v>19</v>
      </c>
      <c r="D8" s="103" t="s">
        <v>20</v>
      </c>
      <c r="E8" s="103" t="s">
        <v>21</v>
      </c>
      <c r="F8" s="103" t="s">
        <v>22</v>
      </c>
      <c r="G8" s="121"/>
      <c r="H8" s="121"/>
      <c r="I8" s="121"/>
      <c r="J8" s="121"/>
      <c r="K8" s="121"/>
    </row>
    <row r="9" spans="1:11" s="22" customFormat="1" x14ac:dyDescent="0.2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</row>
    <row r="10" spans="1:11" s="22" customFormat="1" ht="15" customHeight="1" x14ac:dyDescent="0.2">
      <c r="A10" s="103" t="s">
        <v>23</v>
      </c>
      <c r="B10" s="129" t="s">
        <v>127</v>
      </c>
      <c r="C10" s="129"/>
      <c r="D10" s="129"/>
      <c r="E10" s="129"/>
      <c r="F10" s="129"/>
      <c r="G10" s="129"/>
      <c r="H10" s="24"/>
      <c r="I10" s="24"/>
      <c r="J10" s="24"/>
      <c r="K10" s="53"/>
    </row>
    <row r="11" spans="1:11" s="22" customFormat="1" ht="146.44999999999999" customHeight="1" x14ac:dyDescent="0.2">
      <c r="A11" s="103" t="s">
        <v>270</v>
      </c>
      <c r="B11" s="14" t="s">
        <v>105</v>
      </c>
      <c r="C11" s="98" t="s">
        <v>83</v>
      </c>
      <c r="D11" s="98" t="s">
        <v>84</v>
      </c>
      <c r="E11" s="98" t="s">
        <v>225</v>
      </c>
      <c r="F11" s="98" t="s">
        <v>98</v>
      </c>
      <c r="G11" s="95">
        <v>227</v>
      </c>
      <c r="H11" s="25">
        <v>229</v>
      </c>
      <c r="I11" s="25">
        <v>0</v>
      </c>
      <c r="J11" s="25">
        <v>0</v>
      </c>
      <c r="K11" s="25"/>
    </row>
    <row r="12" spans="1:11" s="22" customFormat="1" ht="28.15" customHeight="1" x14ac:dyDescent="0.2">
      <c r="A12" s="103" t="s">
        <v>65</v>
      </c>
      <c r="B12" s="14" t="s">
        <v>121</v>
      </c>
      <c r="C12" s="98" t="s">
        <v>30</v>
      </c>
      <c r="D12" s="98" t="s">
        <v>164</v>
      </c>
      <c r="E12" s="98" t="s">
        <v>153</v>
      </c>
      <c r="F12" s="98" t="s">
        <v>98</v>
      </c>
      <c r="G12" s="25">
        <v>115</v>
      </c>
      <c r="H12" s="25">
        <v>10</v>
      </c>
      <c r="I12" s="25">
        <v>115</v>
      </c>
      <c r="J12" s="25">
        <v>0</v>
      </c>
      <c r="K12" s="25"/>
    </row>
    <row r="13" spans="1:11" s="22" customFormat="1" ht="95.45" customHeight="1" x14ac:dyDescent="0.2">
      <c r="A13" s="103" t="s">
        <v>66</v>
      </c>
      <c r="B13" s="14" t="s">
        <v>125</v>
      </c>
      <c r="C13" s="98" t="s">
        <v>30</v>
      </c>
      <c r="D13" s="98" t="s">
        <v>34</v>
      </c>
      <c r="E13" s="98" t="s">
        <v>226</v>
      </c>
      <c r="F13" s="98" t="s">
        <v>227</v>
      </c>
      <c r="G13" s="25">
        <v>477</v>
      </c>
      <c r="H13" s="25">
        <v>1074.4000000000001</v>
      </c>
      <c r="I13" s="25">
        <v>1558.8</v>
      </c>
      <c r="J13" s="25">
        <v>1307</v>
      </c>
      <c r="K13" s="25">
        <v>330.8</v>
      </c>
    </row>
    <row r="14" spans="1:11" s="22" customFormat="1" ht="74.25" customHeight="1" x14ac:dyDescent="0.2">
      <c r="A14" s="103" t="s">
        <v>271</v>
      </c>
      <c r="B14" s="14" t="s">
        <v>124</v>
      </c>
      <c r="C14" s="98" t="s">
        <v>83</v>
      </c>
      <c r="D14" s="98" t="s">
        <v>119</v>
      </c>
      <c r="E14" s="98" t="s">
        <v>231</v>
      </c>
      <c r="F14" s="98" t="s">
        <v>161</v>
      </c>
      <c r="G14" s="25">
        <v>1198.4000000000001</v>
      </c>
      <c r="H14" s="25">
        <v>9691</v>
      </c>
      <c r="I14" s="25">
        <v>12580</v>
      </c>
      <c r="J14" s="25">
        <v>8170</v>
      </c>
      <c r="K14" s="25">
        <v>3500</v>
      </c>
    </row>
    <row r="15" spans="1:11" s="22" customFormat="1" ht="65.45" customHeight="1" x14ac:dyDescent="0.2">
      <c r="A15" s="103" t="s">
        <v>272</v>
      </c>
      <c r="B15" s="14" t="s">
        <v>171</v>
      </c>
      <c r="C15" s="98" t="s">
        <v>228</v>
      </c>
      <c r="D15" s="98" t="s">
        <v>229</v>
      </c>
      <c r="E15" s="98" t="s">
        <v>230</v>
      </c>
      <c r="F15" s="98" t="s">
        <v>162</v>
      </c>
      <c r="G15" s="25">
        <v>305</v>
      </c>
      <c r="H15" s="25">
        <v>4695</v>
      </c>
      <c r="I15" s="25">
        <v>990</v>
      </c>
      <c r="J15" s="25">
        <v>120</v>
      </c>
      <c r="K15" s="25">
        <v>140</v>
      </c>
    </row>
    <row r="16" spans="1:11" s="22" customFormat="1" ht="65.45" customHeight="1" x14ac:dyDescent="0.2">
      <c r="A16" s="103" t="s">
        <v>273</v>
      </c>
      <c r="B16" s="14" t="s">
        <v>263</v>
      </c>
      <c r="C16" s="98" t="s">
        <v>30</v>
      </c>
      <c r="D16" s="98" t="s">
        <v>266</v>
      </c>
      <c r="E16" s="98" t="s">
        <v>264</v>
      </c>
      <c r="F16" s="98" t="s">
        <v>267</v>
      </c>
      <c r="G16" s="25"/>
      <c r="H16" s="25">
        <v>3060</v>
      </c>
      <c r="I16" s="25"/>
      <c r="J16" s="25"/>
      <c r="K16" s="25"/>
    </row>
    <row r="17" spans="1:11" s="22" customFormat="1" ht="65.45" customHeight="1" x14ac:dyDescent="0.2">
      <c r="A17" s="103" t="s">
        <v>118</v>
      </c>
      <c r="B17" s="14" t="s">
        <v>269</v>
      </c>
      <c r="C17" s="98" t="s">
        <v>57</v>
      </c>
      <c r="D17" s="98" t="s">
        <v>34</v>
      </c>
      <c r="E17" s="98" t="s">
        <v>265</v>
      </c>
      <c r="F17" s="98" t="s">
        <v>268</v>
      </c>
      <c r="G17" s="25"/>
      <c r="H17" s="25">
        <v>3500</v>
      </c>
      <c r="I17" s="25">
        <v>10683.6</v>
      </c>
      <c r="J17" s="25"/>
      <c r="K17" s="25"/>
    </row>
    <row r="18" spans="1:11" s="22" customFormat="1" ht="13.5" customHeight="1" x14ac:dyDescent="0.2">
      <c r="A18" s="103"/>
      <c r="B18" s="130" t="s">
        <v>128</v>
      </c>
      <c r="C18" s="131"/>
      <c r="D18" s="131"/>
      <c r="E18" s="131"/>
      <c r="F18" s="132"/>
      <c r="G18" s="25">
        <f>G17+G16+G15+G14+G13+G12+G11</f>
        <v>2322.4</v>
      </c>
      <c r="H18" s="25">
        <f t="shared" ref="H18:K18" si="0">H17+H16+H15+H14+H13+H12+H11</f>
        <v>22259.4</v>
      </c>
      <c r="I18" s="25">
        <f t="shared" si="0"/>
        <v>25927.399999999998</v>
      </c>
      <c r="J18" s="25">
        <f t="shared" si="0"/>
        <v>9597</v>
      </c>
      <c r="K18" s="25">
        <f t="shared" si="0"/>
        <v>3970.8</v>
      </c>
    </row>
    <row r="19" spans="1:11" s="22" customFormat="1" x14ac:dyDescent="0.2">
      <c r="A19" s="103" t="s">
        <v>24</v>
      </c>
      <c r="B19" s="133" t="s">
        <v>25</v>
      </c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s="22" customFormat="1" ht="12.75" customHeight="1" x14ac:dyDescent="0.2">
      <c r="A20" s="122" t="s">
        <v>59</v>
      </c>
      <c r="B20" s="124" t="s">
        <v>114</v>
      </c>
      <c r="C20" s="122" t="s">
        <v>30</v>
      </c>
      <c r="D20" s="122" t="s">
        <v>34</v>
      </c>
      <c r="E20" s="122" t="s">
        <v>233</v>
      </c>
      <c r="F20" s="122" t="s">
        <v>234</v>
      </c>
      <c r="G20" s="134">
        <v>63884.2</v>
      </c>
      <c r="H20" s="127">
        <v>64217.2</v>
      </c>
      <c r="I20" s="127">
        <f>44310.3+712.8+318.9+794+12581.4+1681.3</f>
        <v>60398.700000000012</v>
      </c>
      <c r="J20" s="127">
        <f>47029.7+712.8+318.9+828+12925.5+1867.6</f>
        <v>63682.5</v>
      </c>
      <c r="K20" s="127">
        <f>J20</f>
        <v>63682.5</v>
      </c>
    </row>
    <row r="21" spans="1:11" s="22" customFormat="1" ht="12.75" customHeight="1" x14ac:dyDescent="0.2">
      <c r="A21" s="123"/>
      <c r="B21" s="125"/>
      <c r="C21" s="123"/>
      <c r="D21" s="123"/>
      <c r="E21" s="123"/>
      <c r="F21" s="123"/>
      <c r="G21" s="135"/>
      <c r="H21" s="128"/>
      <c r="I21" s="128"/>
      <c r="J21" s="128"/>
      <c r="K21" s="128"/>
    </row>
    <row r="22" spans="1:11" s="22" customFormat="1" ht="12.75" customHeight="1" x14ac:dyDescent="0.2">
      <c r="A22" s="123"/>
      <c r="B22" s="125"/>
      <c r="C22" s="123"/>
      <c r="D22" s="123"/>
      <c r="E22" s="123"/>
      <c r="F22" s="123"/>
      <c r="G22" s="135"/>
      <c r="H22" s="128"/>
      <c r="I22" s="128"/>
      <c r="J22" s="128"/>
      <c r="K22" s="128"/>
    </row>
    <row r="23" spans="1:11" s="22" customFormat="1" ht="12.75" customHeight="1" x14ac:dyDescent="0.2">
      <c r="A23" s="123"/>
      <c r="B23" s="125"/>
      <c r="C23" s="123"/>
      <c r="D23" s="123"/>
      <c r="E23" s="123"/>
      <c r="F23" s="123"/>
      <c r="G23" s="135"/>
      <c r="H23" s="128"/>
      <c r="I23" s="128"/>
      <c r="J23" s="128"/>
      <c r="K23" s="128"/>
    </row>
    <row r="24" spans="1:11" s="22" customFormat="1" ht="12.75" customHeight="1" x14ac:dyDescent="0.2">
      <c r="A24" s="123"/>
      <c r="B24" s="125"/>
      <c r="C24" s="123"/>
      <c r="D24" s="123"/>
      <c r="E24" s="123"/>
      <c r="F24" s="123"/>
      <c r="G24" s="135"/>
      <c r="H24" s="128"/>
      <c r="I24" s="128"/>
      <c r="J24" s="128"/>
      <c r="K24" s="128"/>
    </row>
    <row r="25" spans="1:11" s="22" customFormat="1" ht="12.75" customHeight="1" x14ac:dyDescent="0.2">
      <c r="A25" s="123"/>
      <c r="B25" s="125"/>
      <c r="C25" s="123"/>
      <c r="D25" s="123"/>
      <c r="E25" s="123"/>
      <c r="F25" s="123"/>
      <c r="G25" s="135"/>
      <c r="H25" s="128"/>
      <c r="I25" s="128"/>
      <c r="J25" s="128"/>
      <c r="K25" s="128"/>
    </row>
    <row r="26" spans="1:11" s="22" customFormat="1" ht="12.75" customHeight="1" x14ac:dyDescent="0.2">
      <c r="A26" s="123"/>
      <c r="B26" s="125"/>
      <c r="C26" s="123"/>
      <c r="D26" s="123"/>
      <c r="E26" s="123"/>
      <c r="F26" s="123"/>
      <c r="G26" s="135"/>
      <c r="H26" s="128"/>
      <c r="I26" s="128"/>
      <c r="J26" s="128"/>
      <c r="K26" s="128"/>
    </row>
    <row r="27" spans="1:11" s="22" customFormat="1" ht="12.75" customHeight="1" x14ac:dyDescent="0.2">
      <c r="A27" s="123"/>
      <c r="B27" s="125"/>
      <c r="C27" s="123"/>
      <c r="D27" s="123"/>
      <c r="E27" s="123"/>
      <c r="F27" s="123"/>
      <c r="G27" s="135"/>
      <c r="H27" s="128"/>
      <c r="I27" s="128"/>
      <c r="J27" s="128"/>
      <c r="K27" s="128"/>
    </row>
    <row r="28" spans="1:11" s="22" customFormat="1" ht="61.15" customHeight="1" x14ac:dyDescent="0.2">
      <c r="A28" s="123"/>
      <c r="B28" s="125"/>
      <c r="C28" s="123"/>
      <c r="D28" s="123"/>
      <c r="E28" s="126"/>
      <c r="F28" s="123"/>
      <c r="G28" s="136"/>
      <c r="H28" s="137"/>
      <c r="I28" s="137"/>
      <c r="J28" s="128"/>
      <c r="K28" s="128"/>
    </row>
    <row r="29" spans="1:11" s="22" customFormat="1" ht="52.15" customHeight="1" x14ac:dyDescent="0.2">
      <c r="A29" s="98" t="s">
        <v>60</v>
      </c>
      <c r="B29" s="14" t="s">
        <v>26</v>
      </c>
      <c r="C29" s="98" t="s">
        <v>30</v>
      </c>
      <c r="D29" s="98" t="s">
        <v>30</v>
      </c>
      <c r="E29" s="98" t="s">
        <v>235</v>
      </c>
      <c r="F29" s="98" t="s">
        <v>236</v>
      </c>
      <c r="G29" s="25">
        <v>2094.6</v>
      </c>
      <c r="H29" s="103">
        <v>2094.6</v>
      </c>
      <c r="I29" s="103">
        <v>2094.6</v>
      </c>
      <c r="J29" s="103">
        <v>2094.6</v>
      </c>
      <c r="K29" s="103">
        <f>J29</f>
        <v>2094.6</v>
      </c>
    </row>
    <row r="30" spans="1:11" s="22" customFormat="1" ht="52.9" customHeight="1" x14ac:dyDescent="0.2">
      <c r="A30" s="98" t="s">
        <v>72</v>
      </c>
      <c r="B30" s="14" t="s">
        <v>106</v>
      </c>
      <c r="C30" s="98" t="s">
        <v>30</v>
      </c>
      <c r="D30" s="98" t="s">
        <v>31</v>
      </c>
      <c r="E30" s="98" t="s">
        <v>232</v>
      </c>
      <c r="F30" s="98" t="s">
        <v>95</v>
      </c>
      <c r="G30" s="95">
        <v>58432.7</v>
      </c>
      <c r="H30" s="103">
        <v>60592.4</v>
      </c>
      <c r="I30" s="103">
        <f>58369.5+673.9+173.5</f>
        <v>59216.9</v>
      </c>
      <c r="J30" s="25">
        <f>59358.5+761.6+192.1</f>
        <v>60312.2</v>
      </c>
      <c r="K30" s="25">
        <f>J30</f>
        <v>60312.2</v>
      </c>
    </row>
    <row r="31" spans="1:11" s="22" customFormat="1" ht="79.5" customHeight="1" x14ac:dyDescent="0.2">
      <c r="A31" s="98" t="s">
        <v>73</v>
      </c>
      <c r="B31" s="14" t="s">
        <v>107</v>
      </c>
      <c r="C31" s="98" t="s">
        <v>30</v>
      </c>
      <c r="D31" s="98" t="s">
        <v>34</v>
      </c>
      <c r="E31" s="98" t="s">
        <v>237</v>
      </c>
      <c r="F31" s="98" t="s">
        <v>165</v>
      </c>
      <c r="G31" s="25">
        <v>41819</v>
      </c>
      <c r="H31" s="103">
        <v>41569.9</v>
      </c>
      <c r="I31" s="103">
        <f>39546+283+704.8+211.7+400</f>
        <v>41145.5</v>
      </c>
      <c r="J31" s="103">
        <f>39991+300+704.8+400+239.6</f>
        <v>41635.4</v>
      </c>
      <c r="K31" s="103">
        <f>J31</f>
        <v>41635.4</v>
      </c>
    </row>
    <row r="32" spans="1:11" s="22" customFormat="1" ht="69" customHeight="1" x14ac:dyDescent="0.2">
      <c r="A32" s="98" t="s">
        <v>75</v>
      </c>
      <c r="B32" s="14" t="s">
        <v>111</v>
      </c>
      <c r="C32" s="98" t="s">
        <v>30</v>
      </c>
      <c r="D32" s="98" t="s">
        <v>34</v>
      </c>
      <c r="E32" s="98" t="s">
        <v>154</v>
      </c>
      <c r="F32" s="98" t="s">
        <v>81</v>
      </c>
      <c r="G32" s="25">
        <v>2425.1999999999998</v>
      </c>
      <c r="H32" s="25">
        <v>3551</v>
      </c>
      <c r="I32" s="25">
        <v>3551</v>
      </c>
      <c r="J32" s="25">
        <v>3551</v>
      </c>
      <c r="K32" s="25">
        <f>J32</f>
        <v>3551</v>
      </c>
    </row>
    <row r="33" spans="1:11" s="22" customFormat="1" ht="76.5" customHeight="1" x14ac:dyDescent="0.2">
      <c r="A33" s="98" t="s">
        <v>274</v>
      </c>
      <c r="B33" s="14" t="s">
        <v>120</v>
      </c>
      <c r="C33" s="98" t="s">
        <v>57</v>
      </c>
      <c r="D33" s="98" t="s">
        <v>31</v>
      </c>
      <c r="E33" s="98" t="s">
        <v>146</v>
      </c>
      <c r="F33" s="98" t="s">
        <v>166</v>
      </c>
      <c r="G33" s="25">
        <v>969.6</v>
      </c>
      <c r="H33" s="25">
        <v>1410</v>
      </c>
      <c r="I33" s="25">
        <v>1410</v>
      </c>
      <c r="J33" s="25">
        <v>1410</v>
      </c>
      <c r="K33" s="25">
        <f>J33</f>
        <v>1410</v>
      </c>
    </row>
    <row r="34" spans="1:11" s="22" customFormat="1" x14ac:dyDescent="0.2">
      <c r="A34" s="103"/>
      <c r="B34" s="133" t="s">
        <v>27</v>
      </c>
      <c r="C34" s="133"/>
      <c r="D34" s="133"/>
      <c r="E34" s="133"/>
      <c r="F34" s="133"/>
      <c r="G34" s="95">
        <f>G20+G29+G30+G31+G32+G33</f>
        <v>169625.30000000002</v>
      </c>
      <c r="H34" s="25">
        <f t="shared" ref="H34:K34" si="1">H20+H29+H30+H31+H32+H33</f>
        <v>173435.1</v>
      </c>
      <c r="I34" s="25">
        <f t="shared" si="1"/>
        <v>167816.7</v>
      </c>
      <c r="J34" s="25">
        <f t="shared" si="1"/>
        <v>172685.7</v>
      </c>
      <c r="K34" s="25">
        <f t="shared" si="1"/>
        <v>172685.7</v>
      </c>
    </row>
    <row r="35" spans="1:11" s="22" customFormat="1" x14ac:dyDescent="0.2">
      <c r="A35" s="103">
        <v>3</v>
      </c>
      <c r="B35" s="97" t="s">
        <v>239</v>
      </c>
      <c r="C35" s="97"/>
      <c r="D35" s="97"/>
      <c r="E35" s="93"/>
      <c r="F35" s="93"/>
      <c r="G35" s="99"/>
      <c r="H35" s="96"/>
      <c r="I35" s="96"/>
      <c r="J35" s="25"/>
      <c r="K35" s="25"/>
    </row>
    <row r="36" spans="1:11" s="22" customFormat="1" ht="109.15" customHeight="1" x14ac:dyDescent="0.2">
      <c r="A36" s="98" t="s">
        <v>275</v>
      </c>
      <c r="B36" s="97" t="s">
        <v>253</v>
      </c>
      <c r="C36" s="98" t="s">
        <v>241</v>
      </c>
      <c r="D36" s="98" t="s">
        <v>242</v>
      </c>
      <c r="E36" s="98" t="s">
        <v>169</v>
      </c>
      <c r="F36" s="98" t="s">
        <v>243</v>
      </c>
      <c r="G36" s="25">
        <v>1858.1</v>
      </c>
      <c r="H36" s="96"/>
      <c r="I36" s="96"/>
      <c r="J36" s="25"/>
      <c r="K36" s="25"/>
    </row>
    <row r="37" spans="1:11" s="22" customFormat="1" ht="42.6" customHeight="1" x14ac:dyDescent="0.2">
      <c r="A37" s="98" t="s">
        <v>276</v>
      </c>
      <c r="B37" s="97" t="s">
        <v>254</v>
      </c>
      <c r="C37" s="98" t="s">
        <v>30</v>
      </c>
      <c r="D37" s="98" t="s">
        <v>34</v>
      </c>
      <c r="E37" s="100" t="s">
        <v>285</v>
      </c>
      <c r="F37" s="100" t="s">
        <v>240</v>
      </c>
      <c r="G37" s="96">
        <v>4490.1000000000004</v>
      </c>
      <c r="H37" s="96"/>
      <c r="I37" s="96"/>
      <c r="J37" s="25"/>
      <c r="K37" s="25"/>
    </row>
    <row r="38" spans="1:11" s="22" customFormat="1" ht="72.599999999999994" customHeight="1" x14ac:dyDescent="0.2">
      <c r="A38" s="98" t="s">
        <v>277</v>
      </c>
      <c r="B38" s="97" t="s">
        <v>255</v>
      </c>
      <c r="C38" s="98" t="s">
        <v>30</v>
      </c>
      <c r="D38" s="98" t="s">
        <v>34</v>
      </c>
      <c r="E38" s="100" t="s">
        <v>286</v>
      </c>
      <c r="F38" s="100" t="s">
        <v>98</v>
      </c>
      <c r="G38" s="96">
        <v>1021.2</v>
      </c>
      <c r="H38" s="96"/>
      <c r="I38" s="96"/>
      <c r="J38" s="25"/>
      <c r="K38" s="25"/>
    </row>
    <row r="39" spans="1:11" s="22" customFormat="1" ht="109.15" customHeight="1" x14ac:dyDescent="0.2">
      <c r="A39" s="98" t="s">
        <v>278</v>
      </c>
      <c r="B39" s="97" t="s">
        <v>256</v>
      </c>
      <c r="C39" s="98" t="s">
        <v>30</v>
      </c>
      <c r="D39" s="98" t="s">
        <v>30</v>
      </c>
      <c r="E39" s="100" t="s">
        <v>152</v>
      </c>
      <c r="F39" s="100" t="s">
        <v>244</v>
      </c>
      <c r="G39" s="96">
        <v>5268</v>
      </c>
      <c r="H39" s="96"/>
      <c r="I39" s="96"/>
      <c r="J39" s="25"/>
      <c r="K39" s="25"/>
    </row>
    <row r="40" spans="1:11" s="22" customFormat="1" ht="51" x14ac:dyDescent="0.2">
      <c r="A40" s="98" t="s">
        <v>279</v>
      </c>
      <c r="B40" s="97" t="s">
        <v>257</v>
      </c>
      <c r="C40" s="98" t="s">
        <v>30</v>
      </c>
      <c r="D40" s="98" t="s">
        <v>36</v>
      </c>
      <c r="E40" s="93">
        <v>5221806</v>
      </c>
      <c r="F40" s="93">
        <v>612</v>
      </c>
      <c r="G40" s="99">
        <v>20</v>
      </c>
      <c r="H40" s="96"/>
      <c r="I40" s="96"/>
      <c r="J40" s="25"/>
      <c r="K40" s="25"/>
    </row>
    <row r="41" spans="1:11" s="22" customFormat="1" ht="14.45" customHeight="1" x14ac:dyDescent="0.2">
      <c r="A41" s="103"/>
      <c r="B41" s="130" t="s">
        <v>245</v>
      </c>
      <c r="C41" s="131"/>
      <c r="D41" s="131"/>
      <c r="E41" s="131"/>
      <c r="F41" s="131"/>
      <c r="G41" s="95">
        <f>G40+G39+G38+G37+G36</f>
        <v>12657.4</v>
      </c>
      <c r="H41" s="95">
        <f t="shared" ref="H41:K41" si="2">H40+H39+H38+H37+H36</f>
        <v>0</v>
      </c>
      <c r="I41" s="95">
        <f t="shared" si="2"/>
        <v>0</v>
      </c>
      <c r="J41" s="95">
        <f t="shared" si="2"/>
        <v>0</v>
      </c>
      <c r="K41" s="95">
        <f t="shared" si="2"/>
        <v>0</v>
      </c>
    </row>
    <row r="42" spans="1:11" s="22" customFormat="1" x14ac:dyDescent="0.2">
      <c r="A42" s="103" t="s">
        <v>246</v>
      </c>
      <c r="B42" s="138" t="s">
        <v>28</v>
      </c>
      <c r="C42" s="139"/>
      <c r="D42" s="139"/>
      <c r="E42" s="139"/>
      <c r="F42" s="139"/>
      <c r="G42" s="139"/>
      <c r="H42" s="139"/>
      <c r="I42" s="139"/>
      <c r="J42" s="139"/>
      <c r="K42" s="140"/>
    </row>
    <row r="43" spans="1:11" s="22" customFormat="1" x14ac:dyDescent="0.2">
      <c r="A43" s="122" t="s">
        <v>247</v>
      </c>
      <c r="B43" s="124" t="s">
        <v>29</v>
      </c>
      <c r="C43" s="122" t="s">
        <v>82</v>
      </c>
      <c r="D43" s="122" t="s">
        <v>91</v>
      </c>
      <c r="E43" s="26" t="s">
        <v>61</v>
      </c>
      <c r="F43" s="122" t="s">
        <v>238</v>
      </c>
      <c r="G43" s="134">
        <v>117524.9</v>
      </c>
      <c r="H43" s="134">
        <f>824.1</f>
        <v>824.1</v>
      </c>
      <c r="I43" s="134">
        <f>596.7+227.4</f>
        <v>824.1</v>
      </c>
      <c r="J43" s="134">
        <f>596.7+227.4</f>
        <v>824.1</v>
      </c>
      <c r="K43" s="134">
        <f>J43</f>
        <v>824.1</v>
      </c>
    </row>
    <row r="44" spans="1:11" s="22" customFormat="1" ht="14.25" customHeight="1" x14ac:dyDescent="0.2">
      <c r="A44" s="123"/>
      <c r="B44" s="125"/>
      <c r="C44" s="123"/>
      <c r="D44" s="123"/>
      <c r="E44" s="27" t="s">
        <v>32</v>
      </c>
      <c r="F44" s="123"/>
      <c r="G44" s="135"/>
      <c r="H44" s="135"/>
      <c r="I44" s="135"/>
      <c r="J44" s="135"/>
      <c r="K44" s="135"/>
    </row>
    <row r="45" spans="1:11" s="22" customFormat="1" ht="14.25" customHeight="1" x14ac:dyDescent="0.2">
      <c r="A45" s="123"/>
      <c r="B45" s="125"/>
      <c r="C45" s="123"/>
      <c r="D45" s="123"/>
      <c r="E45" s="27" t="s">
        <v>160</v>
      </c>
      <c r="F45" s="123"/>
      <c r="G45" s="135"/>
      <c r="H45" s="135"/>
      <c r="I45" s="135"/>
      <c r="J45" s="135"/>
      <c r="K45" s="135"/>
    </row>
    <row r="46" spans="1:11" s="22" customFormat="1" ht="13.5" customHeight="1" x14ac:dyDescent="0.2">
      <c r="A46" s="123"/>
      <c r="B46" s="125"/>
      <c r="C46" s="123"/>
      <c r="D46" s="141"/>
      <c r="E46" s="27" t="s">
        <v>76</v>
      </c>
      <c r="F46" s="142"/>
      <c r="G46" s="135"/>
      <c r="H46" s="135"/>
      <c r="I46" s="135"/>
      <c r="J46" s="135"/>
      <c r="K46" s="135"/>
    </row>
    <row r="47" spans="1:11" s="22" customFormat="1" ht="13.5" customHeight="1" x14ac:dyDescent="0.2">
      <c r="A47" s="123"/>
      <c r="B47" s="125"/>
      <c r="C47" s="123"/>
      <c r="D47" s="141"/>
      <c r="E47" s="27" t="s">
        <v>89</v>
      </c>
      <c r="F47" s="142"/>
      <c r="G47" s="135"/>
      <c r="H47" s="135"/>
      <c r="I47" s="135"/>
      <c r="J47" s="135"/>
      <c r="K47" s="135"/>
    </row>
    <row r="48" spans="1:11" s="22" customFormat="1" ht="13.5" customHeight="1" x14ac:dyDescent="0.2">
      <c r="A48" s="123"/>
      <c r="B48" s="125"/>
      <c r="C48" s="123"/>
      <c r="D48" s="141"/>
      <c r="E48" s="27" t="s">
        <v>90</v>
      </c>
      <c r="F48" s="142"/>
      <c r="G48" s="135"/>
      <c r="H48" s="135"/>
      <c r="I48" s="135"/>
      <c r="J48" s="135"/>
      <c r="K48" s="135"/>
    </row>
    <row r="49" spans="1:11" s="22" customFormat="1" ht="13.5" customHeight="1" x14ac:dyDescent="0.2">
      <c r="A49" s="123"/>
      <c r="B49" s="125"/>
      <c r="C49" s="123"/>
      <c r="D49" s="141"/>
      <c r="E49" s="27" t="s">
        <v>159</v>
      </c>
      <c r="F49" s="142"/>
      <c r="G49" s="135"/>
      <c r="H49" s="135"/>
      <c r="I49" s="135"/>
      <c r="J49" s="135"/>
      <c r="K49" s="135"/>
    </row>
    <row r="50" spans="1:11" s="22" customFormat="1" ht="13.5" customHeight="1" x14ac:dyDescent="0.2">
      <c r="A50" s="123"/>
      <c r="B50" s="125"/>
      <c r="C50" s="123"/>
      <c r="D50" s="141"/>
      <c r="E50" s="27" t="s">
        <v>157</v>
      </c>
      <c r="F50" s="142"/>
      <c r="G50" s="135"/>
      <c r="H50" s="135"/>
      <c r="I50" s="135"/>
      <c r="J50" s="135"/>
      <c r="K50" s="135"/>
    </row>
    <row r="51" spans="1:11" s="22" customFormat="1" ht="13.5" customHeight="1" x14ac:dyDescent="0.2">
      <c r="A51" s="123"/>
      <c r="B51" s="125"/>
      <c r="C51" s="123"/>
      <c r="D51" s="123"/>
      <c r="E51" s="109" t="s">
        <v>149</v>
      </c>
      <c r="F51" s="123"/>
      <c r="G51" s="135"/>
      <c r="H51" s="135"/>
      <c r="I51" s="135"/>
      <c r="J51" s="135"/>
      <c r="K51" s="135"/>
    </row>
    <row r="52" spans="1:11" s="22" customFormat="1" ht="13.5" customHeight="1" x14ac:dyDescent="0.2">
      <c r="A52" s="122" t="s">
        <v>248</v>
      </c>
      <c r="B52" s="124" t="s">
        <v>33</v>
      </c>
      <c r="C52" s="122" t="s">
        <v>174</v>
      </c>
      <c r="D52" s="122" t="s">
        <v>175</v>
      </c>
      <c r="E52" s="101" t="s">
        <v>61</v>
      </c>
      <c r="F52" s="122" t="s">
        <v>260</v>
      </c>
      <c r="G52" s="134">
        <v>432920</v>
      </c>
      <c r="H52" s="134">
        <v>3701.7</v>
      </c>
      <c r="I52" s="134">
        <f>2045.2+1572.5+84</f>
        <v>3701.7</v>
      </c>
      <c r="J52" s="134">
        <f>2045.2+1572.5+84</f>
        <v>3701.7</v>
      </c>
      <c r="K52" s="134">
        <f>J52</f>
        <v>3701.7</v>
      </c>
    </row>
    <row r="53" spans="1:11" s="22" customFormat="1" x14ac:dyDescent="0.2">
      <c r="A53" s="123"/>
      <c r="B53" s="125"/>
      <c r="C53" s="123"/>
      <c r="D53" s="123"/>
      <c r="E53" s="101" t="s">
        <v>156</v>
      </c>
      <c r="F53" s="123"/>
      <c r="G53" s="135"/>
      <c r="H53" s="135"/>
      <c r="I53" s="135"/>
      <c r="J53" s="135"/>
      <c r="K53" s="135"/>
    </row>
    <row r="54" spans="1:11" s="22" customFormat="1" x14ac:dyDescent="0.2">
      <c r="A54" s="123"/>
      <c r="B54" s="125"/>
      <c r="C54" s="123"/>
      <c r="D54" s="123"/>
      <c r="E54" s="105">
        <v>4219900</v>
      </c>
      <c r="F54" s="123"/>
      <c r="G54" s="135"/>
      <c r="H54" s="135"/>
      <c r="I54" s="135"/>
      <c r="J54" s="135"/>
      <c r="K54" s="135"/>
    </row>
    <row r="55" spans="1:11" s="22" customFormat="1" x14ac:dyDescent="0.2">
      <c r="A55" s="123"/>
      <c r="B55" s="125"/>
      <c r="C55" s="123"/>
      <c r="D55" s="141"/>
      <c r="E55" s="101" t="s">
        <v>77</v>
      </c>
      <c r="F55" s="142"/>
      <c r="G55" s="135"/>
      <c r="H55" s="135"/>
      <c r="I55" s="135"/>
      <c r="J55" s="135"/>
      <c r="K55" s="135"/>
    </row>
    <row r="56" spans="1:11" s="22" customFormat="1" x14ac:dyDescent="0.2">
      <c r="A56" s="123"/>
      <c r="B56" s="125"/>
      <c r="C56" s="123"/>
      <c r="D56" s="141"/>
      <c r="E56" s="101" t="s">
        <v>78</v>
      </c>
      <c r="F56" s="142"/>
      <c r="G56" s="135"/>
      <c r="H56" s="135"/>
      <c r="I56" s="135"/>
      <c r="J56" s="135"/>
      <c r="K56" s="135"/>
    </row>
    <row r="57" spans="1:11" s="22" customFormat="1" x14ac:dyDescent="0.2">
      <c r="A57" s="123"/>
      <c r="B57" s="125"/>
      <c r="C57" s="123"/>
      <c r="D57" s="141"/>
      <c r="E57" s="101" t="s">
        <v>258</v>
      </c>
      <c r="F57" s="142"/>
      <c r="G57" s="135"/>
      <c r="H57" s="135"/>
      <c r="I57" s="135"/>
      <c r="J57" s="135"/>
      <c r="K57" s="135"/>
    </row>
    <row r="58" spans="1:11" s="22" customFormat="1" x14ac:dyDescent="0.2">
      <c r="A58" s="123"/>
      <c r="B58" s="125"/>
      <c r="C58" s="123"/>
      <c r="D58" s="141"/>
      <c r="E58" s="101" t="s">
        <v>79</v>
      </c>
      <c r="F58" s="142"/>
      <c r="G58" s="135"/>
      <c r="H58" s="135"/>
      <c r="I58" s="135"/>
      <c r="J58" s="135"/>
      <c r="K58" s="135"/>
    </row>
    <row r="59" spans="1:11" s="22" customFormat="1" x14ac:dyDescent="0.2">
      <c r="A59" s="123"/>
      <c r="B59" s="125"/>
      <c r="C59" s="123"/>
      <c r="D59" s="141"/>
      <c r="E59" s="101" t="s">
        <v>92</v>
      </c>
      <c r="F59" s="142"/>
      <c r="G59" s="135"/>
      <c r="H59" s="135"/>
      <c r="I59" s="135"/>
      <c r="J59" s="135"/>
      <c r="K59" s="135"/>
    </row>
    <row r="60" spans="1:11" s="22" customFormat="1" x14ac:dyDescent="0.2">
      <c r="A60" s="123"/>
      <c r="B60" s="125"/>
      <c r="C60" s="123"/>
      <c r="D60" s="141"/>
      <c r="E60" s="101" t="s">
        <v>80</v>
      </c>
      <c r="F60" s="142"/>
      <c r="G60" s="135"/>
      <c r="H60" s="135"/>
      <c r="I60" s="135"/>
      <c r="J60" s="135"/>
      <c r="K60" s="135"/>
    </row>
    <row r="61" spans="1:11" s="22" customFormat="1" x14ac:dyDescent="0.2">
      <c r="A61" s="123"/>
      <c r="B61" s="125"/>
      <c r="C61" s="123"/>
      <c r="D61" s="141"/>
      <c r="E61" s="101" t="s">
        <v>93</v>
      </c>
      <c r="F61" s="142"/>
      <c r="G61" s="135"/>
      <c r="H61" s="135"/>
      <c r="I61" s="135"/>
      <c r="J61" s="135"/>
      <c r="K61" s="135"/>
    </row>
    <row r="62" spans="1:11" s="22" customFormat="1" x14ac:dyDescent="0.2">
      <c r="A62" s="123"/>
      <c r="B62" s="125"/>
      <c r="C62" s="123"/>
      <c r="D62" s="141"/>
      <c r="E62" s="101" t="s">
        <v>94</v>
      </c>
      <c r="F62" s="142"/>
      <c r="G62" s="135"/>
      <c r="H62" s="135"/>
      <c r="I62" s="135"/>
      <c r="J62" s="135"/>
      <c r="K62" s="135"/>
    </row>
    <row r="63" spans="1:11" s="22" customFormat="1" x14ac:dyDescent="0.2">
      <c r="A63" s="123"/>
      <c r="B63" s="125"/>
      <c r="C63" s="123"/>
      <c r="D63" s="141"/>
      <c r="E63" s="101" t="s">
        <v>76</v>
      </c>
      <c r="F63" s="142"/>
      <c r="G63" s="135"/>
      <c r="H63" s="135"/>
      <c r="I63" s="135"/>
      <c r="J63" s="135"/>
      <c r="K63" s="135"/>
    </row>
    <row r="64" spans="1:11" s="22" customFormat="1" x14ac:dyDescent="0.2">
      <c r="A64" s="123"/>
      <c r="B64" s="125"/>
      <c r="C64" s="123"/>
      <c r="D64" s="141"/>
      <c r="E64" s="101" t="s">
        <v>90</v>
      </c>
      <c r="F64" s="142"/>
      <c r="G64" s="135"/>
      <c r="H64" s="135"/>
      <c r="I64" s="135"/>
      <c r="J64" s="135"/>
      <c r="K64" s="135"/>
    </row>
    <row r="65" spans="1:11" s="22" customFormat="1" x14ac:dyDescent="0.2">
      <c r="A65" s="123"/>
      <c r="B65" s="125"/>
      <c r="C65" s="123"/>
      <c r="D65" s="141"/>
      <c r="E65" s="101" t="s">
        <v>259</v>
      </c>
      <c r="F65" s="142"/>
      <c r="G65" s="135"/>
      <c r="H65" s="135"/>
      <c r="I65" s="135"/>
      <c r="J65" s="135"/>
      <c r="K65" s="135"/>
    </row>
    <row r="66" spans="1:11" s="22" customFormat="1" x14ac:dyDescent="0.2">
      <c r="A66" s="123"/>
      <c r="B66" s="125"/>
      <c r="C66" s="123"/>
      <c r="D66" s="141"/>
      <c r="E66" s="101" t="s">
        <v>149</v>
      </c>
      <c r="F66" s="142"/>
      <c r="G66" s="135"/>
      <c r="H66" s="135"/>
      <c r="I66" s="135"/>
      <c r="J66" s="135"/>
      <c r="K66" s="135"/>
    </row>
    <row r="67" spans="1:11" s="22" customFormat="1" x14ac:dyDescent="0.2">
      <c r="A67" s="123"/>
      <c r="B67" s="125"/>
      <c r="C67" s="123"/>
      <c r="D67" s="141"/>
      <c r="E67" s="101" t="s">
        <v>147</v>
      </c>
      <c r="F67" s="142"/>
      <c r="G67" s="135"/>
      <c r="H67" s="135"/>
      <c r="I67" s="135"/>
      <c r="J67" s="135"/>
      <c r="K67" s="135"/>
    </row>
    <row r="68" spans="1:11" s="22" customFormat="1" ht="28.9" customHeight="1" x14ac:dyDescent="0.2">
      <c r="A68" s="100" t="s">
        <v>249</v>
      </c>
      <c r="B68" s="102" t="s">
        <v>35</v>
      </c>
      <c r="C68" s="98" t="s">
        <v>57</v>
      </c>
      <c r="D68" s="98" t="s">
        <v>31</v>
      </c>
      <c r="E68" s="103">
        <v>6222641</v>
      </c>
      <c r="F68" s="98" t="s">
        <v>68</v>
      </c>
      <c r="G68" s="96">
        <v>211.6</v>
      </c>
      <c r="H68" s="96"/>
      <c r="I68" s="96"/>
      <c r="J68" s="96"/>
      <c r="K68" s="96"/>
    </row>
    <row r="69" spans="1:11" s="22" customFormat="1" ht="13.5" customHeight="1" x14ac:dyDescent="0.2">
      <c r="A69" s="122" t="s">
        <v>250</v>
      </c>
      <c r="B69" s="124" t="s">
        <v>37</v>
      </c>
      <c r="C69" s="122" t="s">
        <v>176</v>
      </c>
      <c r="D69" s="143" t="s">
        <v>177</v>
      </c>
      <c r="E69" s="104">
        <v>4239900</v>
      </c>
      <c r="F69" s="144" t="s">
        <v>178</v>
      </c>
      <c r="G69" s="134">
        <v>24567.5</v>
      </c>
      <c r="H69" s="134">
        <v>481.2</v>
      </c>
      <c r="I69" s="134">
        <f>365.1+116.1</f>
        <v>481.20000000000005</v>
      </c>
      <c r="J69" s="134">
        <f>365.1+116.1</f>
        <v>481.20000000000005</v>
      </c>
      <c r="K69" s="134">
        <f>J69</f>
        <v>481.20000000000005</v>
      </c>
    </row>
    <row r="70" spans="1:11" s="22" customFormat="1" x14ac:dyDescent="0.2">
      <c r="A70" s="123"/>
      <c r="B70" s="125"/>
      <c r="C70" s="123"/>
      <c r="D70" s="141"/>
      <c r="E70" s="105">
        <v>6223957</v>
      </c>
      <c r="F70" s="142"/>
      <c r="G70" s="135"/>
      <c r="H70" s="135"/>
      <c r="I70" s="135"/>
      <c r="J70" s="135"/>
      <c r="K70" s="135"/>
    </row>
    <row r="71" spans="1:11" s="22" customFormat="1" x14ac:dyDescent="0.2">
      <c r="A71" s="123"/>
      <c r="B71" s="125"/>
      <c r="C71" s="123"/>
      <c r="D71" s="141"/>
      <c r="E71" s="105">
        <v>4231000</v>
      </c>
      <c r="F71" s="142"/>
      <c r="G71" s="135"/>
      <c r="H71" s="135"/>
      <c r="I71" s="135"/>
      <c r="J71" s="135"/>
      <c r="K71" s="135"/>
    </row>
    <row r="72" spans="1:11" s="22" customFormat="1" x14ac:dyDescent="0.2">
      <c r="A72" s="123"/>
      <c r="B72" s="125"/>
      <c r="C72" s="123"/>
      <c r="D72" s="141"/>
      <c r="E72" s="101" t="s">
        <v>61</v>
      </c>
      <c r="F72" s="142"/>
      <c r="G72" s="135"/>
      <c r="H72" s="135"/>
      <c r="I72" s="135"/>
      <c r="J72" s="135"/>
      <c r="K72" s="135"/>
    </row>
    <row r="73" spans="1:11" s="22" customFormat="1" x14ac:dyDescent="0.2">
      <c r="A73" s="123"/>
      <c r="B73" s="125"/>
      <c r="C73" s="123"/>
      <c r="D73" s="141"/>
      <c r="E73" s="101" t="s">
        <v>156</v>
      </c>
      <c r="F73" s="142"/>
      <c r="G73" s="135"/>
      <c r="H73" s="135"/>
      <c r="I73" s="135"/>
      <c r="J73" s="135"/>
      <c r="K73" s="135"/>
    </row>
    <row r="74" spans="1:11" s="22" customFormat="1" x14ac:dyDescent="0.2">
      <c r="A74" s="123"/>
      <c r="B74" s="125"/>
      <c r="C74" s="123"/>
      <c r="D74" s="141"/>
      <c r="E74" s="101" t="s">
        <v>170</v>
      </c>
      <c r="F74" s="142"/>
      <c r="G74" s="135"/>
      <c r="H74" s="135"/>
      <c r="I74" s="135"/>
      <c r="J74" s="135"/>
      <c r="K74" s="135"/>
    </row>
    <row r="75" spans="1:11" s="22" customFormat="1" x14ac:dyDescent="0.2">
      <c r="A75" s="123"/>
      <c r="B75" s="125"/>
      <c r="C75" s="123"/>
      <c r="D75" s="141"/>
      <c r="E75" s="101" t="s">
        <v>168</v>
      </c>
      <c r="F75" s="142"/>
      <c r="G75" s="135"/>
      <c r="H75" s="135"/>
      <c r="I75" s="135"/>
      <c r="J75" s="135"/>
      <c r="K75" s="135"/>
    </row>
    <row r="76" spans="1:11" s="22" customFormat="1" x14ac:dyDescent="0.2">
      <c r="A76" s="123"/>
      <c r="B76" s="125"/>
      <c r="C76" s="123"/>
      <c r="D76" s="141"/>
      <c r="E76" s="108" t="s">
        <v>155</v>
      </c>
      <c r="F76" s="142"/>
      <c r="G76" s="136"/>
      <c r="H76" s="136"/>
      <c r="I76" s="136"/>
      <c r="J76" s="135"/>
      <c r="K76" s="135"/>
    </row>
    <row r="77" spans="1:11" s="22" customFormat="1" ht="12.75" customHeight="1" x14ac:dyDescent="0.2">
      <c r="A77" s="122" t="s">
        <v>251</v>
      </c>
      <c r="B77" s="124" t="s">
        <v>38</v>
      </c>
      <c r="C77" s="122" t="s">
        <v>30</v>
      </c>
      <c r="D77" s="122" t="s">
        <v>30</v>
      </c>
      <c r="E77" s="105">
        <v>5223202</v>
      </c>
      <c r="F77" s="145" t="s">
        <v>167</v>
      </c>
      <c r="G77" s="134"/>
      <c r="H77" s="134"/>
      <c r="I77" s="134"/>
      <c r="J77" s="134"/>
      <c r="K77" s="134"/>
    </row>
    <row r="78" spans="1:11" s="22" customFormat="1" ht="12.75" customHeight="1" x14ac:dyDescent="0.2">
      <c r="A78" s="123"/>
      <c r="B78" s="125"/>
      <c r="C78" s="123"/>
      <c r="D78" s="141"/>
      <c r="E78" s="105"/>
      <c r="F78" s="145"/>
      <c r="G78" s="135"/>
      <c r="H78" s="135"/>
      <c r="I78" s="135"/>
      <c r="J78" s="135"/>
      <c r="K78" s="135"/>
    </row>
    <row r="79" spans="1:11" s="22" customFormat="1" ht="12.75" customHeight="1" x14ac:dyDescent="0.2">
      <c r="A79" s="123"/>
      <c r="B79" s="125"/>
      <c r="C79" s="123"/>
      <c r="D79" s="141"/>
      <c r="E79" s="105"/>
      <c r="F79" s="145"/>
      <c r="G79" s="135"/>
      <c r="H79" s="135"/>
      <c r="I79" s="135"/>
      <c r="J79" s="135"/>
      <c r="K79" s="135"/>
    </row>
    <row r="80" spans="1:11" s="22" customFormat="1" ht="12.75" customHeight="1" x14ac:dyDescent="0.2">
      <c r="A80" s="123"/>
      <c r="B80" s="125"/>
      <c r="C80" s="123"/>
      <c r="D80" s="141"/>
      <c r="E80" s="105"/>
      <c r="F80" s="145"/>
      <c r="G80" s="135"/>
      <c r="H80" s="135"/>
      <c r="I80" s="135"/>
      <c r="J80" s="135"/>
      <c r="K80" s="135"/>
    </row>
    <row r="81" spans="1:15" s="22" customFormat="1" ht="12.75" customHeight="1" x14ac:dyDescent="0.2">
      <c r="A81" s="123"/>
      <c r="B81" s="125"/>
      <c r="C81" s="123"/>
      <c r="D81" s="141"/>
      <c r="E81" s="105"/>
      <c r="F81" s="145"/>
      <c r="G81" s="135"/>
      <c r="H81" s="135"/>
      <c r="I81" s="135"/>
      <c r="J81" s="135"/>
      <c r="K81" s="135"/>
    </row>
    <row r="82" spans="1:15" s="22" customFormat="1" ht="12.75" customHeight="1" x14ac:dyDescent="0.2">
      <c r="A82" s="123"/>
      <c r="B82" s="125"/>
      <c r="C82" s="123"/>
      <c r="D82" s="123"/>
      <c r="E82" s="105"/>
      <c r="F82" s="145"/>
      <c r="G82" s="136"/>
      <c r="H82" s="136"/>
      <c r="I82" s="136"/>
      <c r="J82" s="135"/>
      <c r="K82" s="135"/>
    </row>
    <row r="83" spans="1:15" s="22" customFormat="1" ht="12.75" customHeight="1" x14ac:dyDescent="0.2">
      <c r="A83" s="122" t="s">
        <v>252</v>
      </c>
      <c r="B83" s="124" t="s">
        <v>39</v>
      </c>
      <c r="C83" s="122" t="s">
        <v>228</v>
      </c>
      <c r="D83" s="122" t="s">
        <v>261</v>
      </c>
      <c r="E83" s="100" t="s">
        <v>40</v>
      </c>
      <c r="F83" s="101" t="s">
        <v>69</v>
      </c>
      <c r="G83" s="147">
        <v>16797.8</v>
      </c>
      <c r="H83" s="134">
        <f>16084.6+340.6</f>
        <v>16425.2</v>
      </c>
      <c r="I83" s="134">
        <f>340.6+15885.4</f>
        <v>16226</v>
      </c>
      <c r="J83" s="134">
        <f>340.6+15909.8</f>
        <v>16250.4</v>
      </c>
      <c r="K83" s="134">
        <f>J83</f>
        <v>16250.4</v>
      </c>
    </row>
    <row r="84" spans="1:15" s="22" customFormat="1" ht="12.75" customHeight="1" x14ac:dyDescent="0.2">
      <c r="A84" s="123"/>
      <c r="B84" s="125"/>
      <c r="C84" s="123"/>
      <c r="D84" s="123"/>
      <c r="E84" s="101" t="s">
        <v>71</v>
      </c>
      <c r="F84" s="101" t="s">
        <v>70</v>
      </c>
      <c r="G84" s="148"/>
      <c r="H84" s="135"/>
      <c r="I84" s="135"/>
      <c r="J84" s="135"/>
      <c r="K84" s="135"/>
    </row>
    <row r="85" spans="1:15" s="22" customFormat="1" ht="12.75" customHeight="1" x14ac:dyDescent="0.2">
      <c r="A85" s="123"/>
      <c r="B85" s="125"/>
      <c r="C85" s="123"/>
      <c r="D85" s="123"/>
      <c r="E85" s="101"/>
      <c r="F85" s="101" t="s">
        <v>151</v>
      </c>
      <c r="G85" s="148"/>
      <c r="H85" s="135"/>
      <c r="I85" s="135"/>
      <c r="J85" s="135"/>
      <c r="K85" s="135"/>
    </row>
    <row r="86" spans="1:15" s="22" customFormat="1" ht="12.75" customHeight="1" x14ac:dyDescent="0.2">
      <c r="A86" s="123"/>
      <c r="B86" s="125"/>
      <c r="C86" s="123"/>
      <c r="D86" s="123"/>
      <c r="E86" s="101"/>
      <c r="F86" s="101" t="s">
        <v>67</v>
      </c>
      <c r="G86" s="148"/>
      <c r="H86" s="135"/>
      <c r="I86" s="135"/>
      <c r="J86" s="135"/>
      <c r="K86" s="135"/>
    </row>
    <row r="87" spans="1:15" s="22" customFormat="1" ht="12.75" customHeight="1" x14ac:dyDescent="0.2">
      <c r="A87" s="123"/>
      <c r="B87" s="125"/>
      <c r="C87" s="123"/>
      <c r="D87" s="123"/>
      <c r="E87" s="108"/>
      <c r="F87" s="108" t="s">
        <v>150</v>
      </c>
      <c r="G87" s="148"/>
      <c r="H87" s="135"/>
      <c r="I87" s="135"/>
      <c r="J87" s="135"/>
      <c r="K87" s="135"/>
    </row>
    <row r="88" spans="1:15" s="22" customFormat="1" ht="12.75" customHeight="1" x14ac:dyDescent="0.2">
      <c r="A88" s="123"/>
      <c r="B88" s="125"/>
      <c r="C88" s="100" t="s">
        <v>31</v>
      </c>
      <c r="D88" s="100" t="s">
        <v>58</v>
      </c>
      <c r="E88" s="108" t="s">
        <v>71</v>
      </c>
      <c r="F88" s="108" t="s">
        <v>67</v>
      </c>
      <c r="G88" s="149"/>
      <c r="H88" s="136"/>
      <c r="I88" s="136"/>
      <c r="J88" s="136"/>
      <c r="K88" s="136"/>
    </row>
    <row r="89" spans="1:15" s="22" customFormat="1" x14ac:dyDescent="0.2">
      <c r="A89" s="98"/>
      <c r="B89" s="133" t="s">
        <v>41</v>
      </c>
      <c r="C89" s="133"/>
      <c r="D89" s="133"/>
      <c r="E89" s="146"/>
      <c r="F89" s="133"/>
      <c r="G89" s="25">
        <f>SUM(G43:G88)</f>
        <v>592021.80000000005</v>
      </c>
      <c r="H89" s="25">
        <f>SUM(H43:H88)</f>
        <v>21432.2</v>
      </c>
      <c r="I89" s="25">
        <f>SUM(I43:I88)</f>
        <v>21233</v>
      </c>
      <c r="J89" s="25">
        <f>SUM(J43:J88)</f>
        <v>21257.4</v>
      </c>
      <c r="K89" s="25">
        <f>SUM(K43:K88)</f>
        <v>21257.4</v>
      </c>
    </row>
    <row r="90" spans="1:15" s="22" customFormat="1" x14ac:dyDescent="0.2">
      <c r="A90" s="28"/>
      <c r="B90" s="133" t="s">
        <v>42</v>
      </c>
      <c r="C90" s="133"/>
      <c r="D90" s="133"/>
      <c r="E90" s="133"/>
      <c r="F90" s="133"/>
      <c r="G90" s="29">
        <f>G89+G34+G18+G41</f>
        <v>776626.90000000014</v>
      </c>
      <c r="H90" s="29">
        <f>H89+H34+H18+H41</f>
        <v>217126.7</v>
      </c>
      <c r="I90" s="29">
        <f>I89+I34+I18</f>
        <v>214977.1</v>
      </c>
      <c r="J90" s="29">
        <f>J89+J34+J18</f>
        <v>203540.1</v>
      </c>
      <c r="K90" s="29">
        <f>K89+K34+K18</f>
        <v>197913.9</v>
      </c>
    </row>
    <row r="91" spans="1:15" s="30" customFormat="1" x14ac:dyDescent="0.2"/>
    <row r="92" spans="1:15" s="32" customFormat="1" x14ac:dyDescent="0.2">
      <c r="A92" s="31"/>
      <c r="B92" s="30"/>
      <c r="C92" s="30"/>
      <c r="D92" s="30"/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</row>
    <row r="93" spans="1:15" s="32" customForma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s="32" customFormat="1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s="32" customForma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s="32" customFormat="1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</sheetData>
  <mergeCells count="80">
    <mergeCell ref="B41:F41"/>
    <mergeCell ref="G77:G82"/>
    <mergeCell ref="H77:H82"/>
    <mergeCell ref="I77:I82"/>
    <mergeCell ref="I69:I76"/>
    <mergeCell ref="B42:K42"/>
    <mergeCell ref="J43:J51"/>
    <mergeCell ref="K43:K51"/>
    <mergeCell ref="G43:G51"/>
    <mergeCell ref="I43:I51"/>
    <mergeCell ref="H43:H51"/>
    <mergeCell ref="J69:J76"/>
    <mergeCell ref="K69:K76"/>
    <mergeCell ref="G69:G76"/>
    <mergeCell ref="H69:H76"/>
    <mergeCell ref="J52:J67"/>
    <mergeCell ref="B90:F90"/>
    <mergeCell ref="B89:F89"/>
    <mergeCell ref="J77:J82"/>
    <mergeCell ref="K77:K82"/>
    <mergeCell ref="F77:F82"/>
    <mergeCell ref="G83:G88"/>
    <mergeCell ref="H83:H88"/>
    <mergeCell ref="I83:I88"/>
    <mergeCell ref="J83:J88"/>
    <mergeCell ref="K83:K88"/>
    <mergeCell ref="A83:A88"/>
    <mergeCell ref="B83:B88"/>
    <mergeCell ref="C83:C87"/>
    <mergeCell ref="D83:D87"/>
    <mergeCell ref="A77:A82"/>
    <mergeCell ref="B77:B82"/>
    <mergeCell ref="C77:C82"/>
    <mergeCell ref="D77:D82"/>
    <mergeCell ref="A69:A76"/>
    <mergeCell ref="B69:B76"/>
    <mergeCell ref="C69:C76"/>
    <mergeCell ref="D69:D76"/>
    <mergeCell ref="F69:F76"/>
    <mergeCell ref="K52:K67"/>
    <mergeCell ref="A52:A67"/>
    <mergeCell ref="B52:B67"/>
    <mergeCell ref="C52:C67"/>
    <mergeCell ref="D52:D67"/>
    <mergeCell ref="F52:F67"/>
    <mergeCell ref="G52:G67"/>
    <mergeCell ref="H52:H67"/>
    <mergeCell ref="I52:I67"/>
    <mergeCell ref="A43:A51"/>
    <mergeCell ref="B43:B51"/>
    <mergeCell ref="C43:C51"/>
    <mergeCell ref="D43:D51"/>
    <mergeCell ref="F43:F51"/>
    <mergeCell ref="B34:F34"/>
    <mergeCell ref="J7:J8"/>
    <mergeCell ref="K7:K8"/>
    <mergeCell ref="B10:G10"/>
    <mergeCell ref="B18:F18"/>
    <mergeCell ref="B19:K19"/>
    <mergeCell ref="J20:J28"/>
    <mergeCell ref="K20:K28"/>
    <mergeCell ref="H20:H28"/>
    <mergeCell ref="G20:G28"/>
    <mergeCell ref="I20:I28"/>
    <mergeCell ref="A20:A28"/>
    <mergeCell ref="B20:B28"/>
    <mergeCell ref="C20:C28"/>
    <mergeCell ref="D20:D28"/>
    <mergeCell ref="F20:F28"/>
    <mergeCell ref="E20:E28"/>
    <mergeCell ref="J1:K1"/>
    <mergeCell ref="A3:K3"/>
    <mergeCell ref="A4:K4"/>
    <mergeCell ref="A5:K5"/>
    <mergeCell ref="A7:A8"/>
    <mergeCell ref="B7:B8"/>
    <mergeCell ref="C7:F7"/>
    <mergeCell ref="G7:G8"/>
    <mergeCell ref="H7:H8"/>
    <mergeCell ref="I7:I8"/>
  </mergeCells>
  <pageMargins left="0.74803149606299213" right="0.74803149606299213" top="1.1811023622047245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6" workbookViewId="0">
      <pane ySplit="3" topLeftCell="A9" activePane="bottomLeft" state="frozen"/>
      <selection activeCell="A6" sqref="A6"/>
      <selection pane="bottomLeft" activeCell="D43" sqref="D43"/>
    </sheetView>
  </sheetViews>
  <sheetFormatPr defaultColWidth="9.140625" defaultRowHeight="12.75" x14ac:dyDescent="0.2"/>
  <cols>
    <col min="1" max="1" width="44.5703125" style="21" customWidth="1"/>
    <col min="2" max="2" width="9.7109375" style="21" customWidth="1"/>
    <col min="3" max="3" width="9.140625" style="21" customWidth="1"/>
    <col min="4" max="4" width="9.140625" style="21"/>
    <col min="5" max="5" width="6.7109375" style="21" customWidth="1"/>
    <col min="6" max="6" width="9.140625" style="21"/>
    <col min="7" max="7" width="6.28515625" style="21" customWidth="1"/>
    <col min="8" max="8" width="9.140625" style="21"/>
    <col min="9" max="9" width="7.42578125" style="21" customWidth="1"/>
    <col min="10" max="10" width="9.140625" style="21"/>
    <col min="11" max="11" width="8.42578125" style="21" customWidth="1"/>
    <col min="12" max="16384" width="9.140625" style="21"/>
  </cols>
  <sheetData>
    <row r="1" spans="1:11" x14ac:dyDescent="0.2">
      <c r="I1" s="118" t="s">
        <v>88</v>
      </c>
      <c r="J1" s="118"/>
      <c r="K1" s="118"/>
    </row>
    <row r="3" spans="1:11" ht="21" customHeight="1" x14ac:dyDescent="0.25">
      <c r="A3" s="150" t="s">
        <v>46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5" spans="1:11" x14ac:dyDescent="0.2">
      <c r="A5" s="120" t="s">
        <v>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7" spans="1:11" s="56" customFormat="1" ht="72" customHeight="1" x14ac:dyDescent="0.2">
      <c r="A7" s="151" t="s">
        <v>47</v>
      </c>
      <c r="B7" s="153" t="s">
        <v>299</v>
      </c>
      <c r="C7" s="154"/>
      <c r="D7" s="153" t="s">
        <v>298</v>
      </c>
      <c r="E7" s="154"/>
      <c r="F7" s="153" t="s">
        <v>293</v>
      </c>
      <c r="G7" s="154"/>
      <c r="H7" s="153" t="s">
        <v>297</v>
      </c>
      <c r="I7" s="154"/>
      <c r="J7" s="153" t="s">
        <v>296</v>
      </c>
      <c r="K7" s="154"/>
    </row>
    <row r="8" spans="1:11" s="56" customFormat="1" ht="38.25" x14ac:dyDescent="0.2">
      <c r="A8" s="152"/>
      <c r="B8" s="57" t="s">
        <v>48</v>
      </c>
      <c r="C8" s="57" t="s">
        <v>49</v>
      </c>
      <c r="D8" s="57" t="s">
        <v>48</v>
      </c>
      <c r="E8" s="57" t="s">
        <v>49</v>
      </c>
      <c r="F8" s="57" t="s">
        <v>48</v>
      </c>
      <c r="G8" s="57" t="s">
        <v>49</v>
      </c>
      <c r="H8" s="57" t="s">
        <v>48</v>
      </c>
      <c r="I8" s="57" t="s">
        <v>49</v>
      </c>
      <c r="J8" s="57" t="s">
        <v>48</v>
      </c>
      <c r="K8" s="57" t="s">
        <v>49</v>
      </c>
    </row>
    <row r="9" spans="1:11" s="60" customFormat="1" ht="66.599999999999994" customHeight="1" x14ac:dyDescent="0.2">
      <c r="A9" s="58" t="s">
        <v>180</v>
      </c>
      <c r="B9" s="59">
        <f>B10+B30+B36</f>
        <v>734321.1</v>
      </c>
      <c r="C9" s="59">
        <f>B9/B43*100</f>
        <v>100</v>
      </c>
      <c r="D9" s="59">
        <f>D10+D30+D36</f>
        <v>780841.90000000014</v>
      </c>
      <c r="E9" s="59">
        <f>D9/D43*100</f>
        <v>100.00000000000003</v>
      </c>
      <c r="F9" s="59">
        <f>F10+F30+F36</f>
        <v>217126.7</v>
      </c>
      <c r="G9" s="59">
        <f>F9/F43*100</f>
        <v>100</v>
      </c>
      <c r="H9" s="59">
        <f>H10+H30+H36</f>
        <v>214977.1</v>
      </c>
      <c r="I9" s="59">
        <f>H9/H43*100</f>
        <v>100</v>
      </c>
      <c r="J9" s="59">
        <f>J10+J30+J36</f>
        <v>203540.1</v>
      </c>
      <c r="K9" s="59">
        <f>J9/J43*100</f>
        <v>100</v>
      </c>
    </row>
    <row r="10" spans="1:11" s="60" customFormat="1" ht="51" x14ac:dyDescent="0.2">
      <c r="A10" s="58" t="s">
        <v>181</v>
      </c>
      <c r="B10" s="61">
        <f>B11+B12+B13+B17+B18+B19+B20+B21+B22+B24+B25+B26+B27+B28+B29+B14+B15+B16+B23</f>
        <v>705311.6</v>
      </c>
      <c r="C10" s="61">
        <f>B10/B43*100</f>
        <v>96.04948026142786</v>
      </c>
      <c r="D10" s="61">
        <f>D11+D12+D13+D17+D18+D19+D20+D21+D22+D24+D25+D26+D27+D28+D29+D14+D15+D16+D23</f>
        <v>753061.8</v>
      </c>
      <c r="E10" s="61">
        <f>D10/D43*100</f>
        <v>96.442288765497864</v>
      </c>
      <c r="F10" s="61">
        <f>F11+F12+F13+F17+F18+F19+F20+F21+F22+F24+F25+F26+F27+F28+F29+F14+F15+F16+F23</f>
        <v>193645.9</v>
      </c>
      <c r="G10" s="61">
        <f>F10/F43*100</f>
        <v>89.185669012608756</v>
      </c>
      <c r="H10" s="61">
        <f>H11+H12+H13+H17+H18+H19+H20+H21+H22+H24+H25+H26+H27+H28+H29+H14+H15+H16+H23</f>
        <v>191695.5</v>
      </c>
      <c r="I10" s="61">
        <f>H10/H43*100</f>
        <v>89.170195337084735</v>
      </c>
      <c r="J10" s="61">
        <f>J11+J12+J13+J17+J18+J19+J20+J21+J22+J24+J25+J26+J27+J28+J29+J14+J15+J16+J23</f>
        <v>180234.1</v>
      </c>
      <c r="K10" s="61">
        <f>J10/J43*100</f>
        <v>88.549676451962043</v>
      </c>
    </row>
    <row r="11" spans="1:11" ht="89.25" x14ac:dyDescent="0.2">
      <c r="A11" s="19" t="s">
        <v>115</v>
      </c>
      <c r="B11" s="38">
        <v>35401.199999999997</v>
      </c>
      <c r="C11" s="55">
        <f>B11/B43*100</f>
        <v>4.8209427728550898</v>
      </c>
      <c r="D11" s="38">
        <v>64127.7</v>
      </c>
      <c r="E11" s="55">
        <f>D11/D43*100</f>
        <v>8.2126356180425262</v>
      </c>
      <c r="F11" s="38">
        <v>64217.2</v>
      </c>
      <c r="G11" s="55">
        <f>F11/F43*100</f>
        <v>29.575911207603667</v>
      </c>
      <c r="H11" s="38">
        <v>60398.7</v>
      </c>
      <c r="I11" s="55">
        <f>H11/H43*100</f>
        <v>28.095411092623351</v>
      </c>
      <c r="J11" s="38">
        <v>63682.5</v>
      </c>
      <c r="K11" s="55">
        <f>J11/J43*100</f>
        <v>31.287446552300995</v>
      </c>
    </row>
    <row r="12" spans="1:11" ht="25.5" x14ac:dyDescent="0.2">
      <c r="A12" s="14" t="s">
        <v>106</v>
      </c>
      <c r="B12" s="38">
        <v>105225.5</v>
      </c>
      <c r="C12" s="55">
        <f>B12/B43*100</f>
        <v>14.329630457302672</v>
      </c>
      <c r="D12" s="38">
        <v>58432.7</v>
      </c>
      <c r="E12" s="55">
        <f>D12/D43*100</f>
        <v>7.4832946336511901</v>
      </c>
      <c r="F12" s="38">
        <v>60592.4</v>
      </c>
      <c r="G12" s="55">
        <f>F12/F43*100</f>
        <v>27.906471198613524</v>
      </c>
      <c r="H12" s="38">
        <v>59216.9</v>
      </c>
      <c r="I12" s="55">
        <f>H12/H43*100</f>
        <v>27.545678121064988</v>
      </c>
      <c r="J12" s="38">
        <v>60312.2</v>
      </c>
      <c r="K12" s="55">
        <f>J12/J43*100</f>
        <v>29.631605762206071</v>
      </c>
    </row>
    <row r="13" spans="1:11" ht="38.25" x14ac:dyDescent="0.2">
      <c r="A13" s="14" t="s">
        <v>74</v>
      </c>
      <c r="B13" s="55">
        <v>42126.7</v>
      </c>
      <c r="C13" s="55">
        <f>B13/B43*100</f>
        <v>5.7368227605062687</v>
      </c>
      <c r="D13" s="38">
        <v>41819.4</v>
      </c>
      <c r="E13" s="55">
        <f>D13/D43*100</f>
        <v>5.3556808362870898</v>
      </c>
      <c r="F13" s="38">
        <v>41569.9</v>
      </c>
      <c r="G13" s="55">
        <f>F13/F43*100</f>
        <v>19.145457467920803</v>
      </c>
      <c r="H13" s="38">
        <v>41145.5</v>
      </c>
      <c r="I13" s="55">
        <f>H13/H43*100</f>
        <v>19.139480437683829</v>
      </c>
      <c r="J13" s="38">
        <v>41635.4</v>
      </c>
      <c r="K13" s="55">
        <f>J13/J43*100</f>
        <v>20.45562520604048</v>
      </c>
    </row>
    <row r="14" spans="1:11" ht="40.9" customHeight="1" x14ac:dyDescent="0.2">
      <c r="A14" s="14" t="s">
        <v>300</v>
      </c>
      <c r="B14" s="55">
        <v>2997.8</v>
      </c>
      <c r="C14" s="55">
        <f>B14/$B$43*100</f>
        <v>0.40824102698397208</v>
      </c>
      <c r="D14" s="38"/>
      <c r="E14" s="55">
        <f>D14/D43*100</f>
        <v>0</v>
      </c>
      <c r="F14" s="38"/>
      <c r="G14" s="55">
        <f>F14/F43*100</f>
        <v>0</v>
      </c>
      <c r="H14" s="38"/>
      <c r="I14" s="55">
        <f>H14/H43*100</f>
        <v>0</v>
      </c>
      <c r="J14" s="38"/>
      <c r="K14" s="55">
        <f>J14/J43*100</f>
        <v>0</v>
      </c>
    </row>
    <row r="15" spans="1:11" ht="53.45" customHeight="1" x14ac:dyDescent="0.2">
      <c r="A15" s="14" t="s">
        <v>304</v>
      </c>
      <c r="B15" s="55">
        <v>1669.6</v>
      </c>
      <c r="C15" s="55">
        <f>B15/$B$43*100</f>
        <v>0.22736647496578813</v>
      </c>
      <c r="D15" s="38"/>
      <c r="E15" s="55">
        <f>D15/$B$43*100</f>
        <v>0</v>
      </c>
      <c r="F15" s="38"/>
      <c r="G15" s="55">
        <f>F15/$B$43*100</f>
        <v>0</v>
      </c>
      <c r="H15" s="38"/>
      <c r="I15" s="55">
        <f>H15/$B$43*100</f>
        <v>0</v>
      </c>
      <c r="J15" s="38"/>
      <c r="K15" s="55">
        <f>J15/$B$43*100</f>
        <v>0</v>
      </c>
    </row>
    <row r="16" spans="1:11" ht="25.15" customHeight="1" x14ac:dyDescent="0.2">
      <c r="A16" s="14" t="s">
        <v>117</v>
      </c>
      <c r="B16" s="55">
        <v>141.9</v>
      </c>
      <c r="C16" s="55">
        <f>B16/$B$43*100</f>
        <v>1.9323971488766974E-2</v>
      </c>
      <c r="D16" s="38"/>
      <c r="E16" s="55"/>
      <c r="F16" s="38"/>
      <c r="G16" s="55">
        <f>F16/$B$43*100</f>
        <v>0</v>
      </c>
      <c r="H16" s="38"/>
      <c r="I16" s="55">
        <f>H16/$B$43*100</f>
        <v>0</v>
      </c>
      <c r="J16" s="38"/>
      <c r="K16" s="55">
        <f>J16/$B$43*100</f>
        <v>0</v>
      </c>
    </row>
    <row r="17" spans="1:11" ht="26.45" customHeight="1" x14ac:dyDescent="0.2">
      <c r="A17" s="14" t="s">
        <v>282</v>
      </c>
      <c r="B17" s="38"/>
      <c r="C17" s="55">
        <f>B17/B43*100</f>
        <v>0</v>
      </c>
      <c r="D17" s="38">
        <v>4490.1000000000004</v>
      </c>
      <c r="E17" s="55">
        <f>D17/D43*100</f>
        <v>0.57503317893161221</v>
      </c>
      <c r="F17" s="38"/>
      <c r="G17" s="55">
        <f>F17/F43*100</f>
        <v>0</v>
      </c>
      <c r="H17" s="38"/>
      <c r="I17" s="55">
        <f>H17/H43*100</f>
        <v>0</v>
      </c>
      <c r="J17" s="38"/>
      <c r="K17" s="55">
        <f>J17/J43*100</f>
        <v>0</v>
      </c>
    </row>
    <row r="18" spans="1:11" ht="30.6" customHeight="1" x14ac:dyDescent="0.2">
      <c r="A18" s="14" t="s">
        <v>283</v>
      </c>
      <c r="B18" s="38"/>
      <c r="C18" s="55">
        <f>B18/B43*100</f>
        <v>0</v>
      </c>
      <c r="D18" s="38">
        <v>1024.7</v>
      </c>
      <c r="E18" s="55">
        <f>D18/D43*100</f>
        <v>0.13123015043122044</v>
      </c>
      <c r="F18" s="38"/>
      <c r="G18" s="55">
        <f>F18/F43*100</f>
        <v>0</v>
      </c>
      <c r="H18" s="38"/>
      <c r="I18" s="55">
        <f>H18/H43*100</f>
        <v>0</v>
      </c>
      <c r="J18" s="38"/>
      <c r="K18" s="55">
        <f>J18/J43*100</f>
        <v>0</v>
      </c>
    </row>
    <row r="19" spans="1:11" ht="51" x14ac:dyDescent="0.2">
      <c r="A19" s="14" t="s">
        <v>105</v>
      </c>
      <c r="B19" s="38">
        <v>162</v>
      </c>
      <c r="C19" s="55">
        <f>B19/B43*100</f>
        <v>2.2061193665822758E-2</v>
      </c>
      <c r="D19" s="38">
        <v>227</v>
      </c>
      <c r="E19" s="55">
        <f>D19/D43*100</f>
        <v>2.9071185857213858E-2</v>
      </c>
      <c r="F19" s="38">
        <v>229</v>
      </c>
      <c r="G19" s="55">
        <f>F19/F43*100</f>
        <v>0.10546837399545979</v>
      </c>
      <c r="H19" s="38"/>
      <c r="I19" s="55">
        <f>H19/H43*100</f>
        <v>0</v>
      </c>
      <c r="J19" s="38"/>
      <c r="K19" s="55">
        <f>J19/J43*100</f>
        <v>0</v>
      </c>
    </row>
    <row r="20" spans="1:11" x14ac:dyDescent="0.2">
      <c r="A20" s="14" t="s">
        <v>121</v>
      </c>
      <c r="B20" s="38"/>
      <c r="C20" s="55">
        <f>B20/B43*100</f>
        <v>0</v>
      </c>
      <c r="D20" s="38">
        <v>115</v>
      </c>
      <c r="E20" s="55">
        <f>D20/D43*100</f>
        <v>1.472769327568103E-2</v>
      </c>
      <c r="F20" s="38">
        <v>10</v>
      </c>
      <c r="G20" s="55">
        <f>F20/F43*100</f>
        <v>4.6056058513301223E-3</v>
      </c>
      <c r="H20" s="38">
        <v>115</v>
      </c>
      <c r="I20" s="55">
        <f>H20/H43*100</f>
        <v>5.3494069833484592E-2</v>
      </c>
      <c r="J20" s="38"/>
      <c r="K20" s="38">
        <v>115</v>
      </c>
    </row>
    <row r="21" spans="1:11" ht="63.75" x14ac:dyDescent="0.2">
      <c r="A21" s="14" t="s">
        <v>125</v>
      </c>
      <c r="B21" s="38"/>
      <c r="C21" s="55">
        <f>B21/B43*100</f>
        <v>0</v>
      </c>
      <c r="D21" s="38">
        <v>501.4</v>
      </c>
      <c r="E21" s="55">
        <f>D21/D43*100</f>
        <v>6.421274268196929E-2</v>
      </c>
      <c r="F21" s="38">
        <v>1074.4000000000001</v>
      </c>
      <c r="G21" s="55">
        <f>F21/F43*100</f>
        <v>0.49482629266690836</v>
      </c>
      <c r="H21" s="38">
        <v>1558.8</v>
      </c>
      <c r="I21" s="55">
        <f>H21/H43*100</f>
        <v>0.72510048744726763</v>
      </c>
      <c r="J21" s="38">
        <v>1307</v>
      </c>
      <c r="K21" s="55">
        <f>J21/J43*100</f>
        <v>0.64213390874820242</v>
      </c>
    </row>
    <row r="22" spans="1:11" ht="38.25" x14ac:dyDescent="0.2">
      <c r="A22" s="14" t="s">
        <v>124</v>
      </c>
      <c r="B22" s="38"/>
      <c r="C22" s="55">
        <f>B22/B43*100</f>
        <v>0</v>
      </c>
      <c r="D22" s="38">
        <v>1198.4000000000001</v>
      </c>
      <c r="E22" s="55">
        <f>D22/D43*100</f>
        <v>0.1534753706224013</v>
      </c>
      <c r="F22" s="38">
        <v>9691</v>
      </c>
      <c r="G22" s="55">
        <f>F22/F43*100</f>
        <v>4.4632926305240215</v>
      </c>
      <c r="H22" s="38">
        <v>12580</v>
      </c>
      <c r="I22" s="55">
        <f>H22/H43*100</f>
        <v>5.851786073958575</v>
      </c>
      <c r="J22" s="38">
        <v>8170</v>
      </c>
      <c r="K22" s="55">
        <f>J22/J43*100</f>
        <v>4.0139510592752972</v>
      </c>
    </row>
    <row r="23" spans="1:11" ht="51" x14ac:dyDescent="0.2">
      <c r="A23" s="14" t="s">
        <v>173</v>
      </c>
      <c r="B23" s="38">
        <v>151.6</v>
      </c>
      <c r="C23" s="55">
        <f>B23/B43*100</f>
        <v>2.0644919504560062E-2</v>
      </c>
      <c r="D23" s="38"/>
      <c r="E23" s="55"/>
      <c r="F23" s="38"/>
      <c r="G23" s="55"/>
      <c r="H23" s="38"/>
      <c r="I23" s="55"/>
      <c r="J23" s="38"/>
      <c r="K23" s="55"/>
    </row>
    <row r="24" spans="1:11" ht="51" x14ac:dyDescent="0.2">
      <c r="A24" s="14" t="s">
        <v>281</v>
      </c>
      <c r="B24" s="38"/>
      <c r="C24" s="55">
        <f>B24/B43*100</f>
        <v>0</v>
      </c>
      <c r="D24" s="38">
        <v>1858.1</v>
      </c>
      <c r="E24" s="55">
        <f>D24/D43*100</f>
        <v>0.23796110326559064</v>
      </c>
      <c r="F24" s="38"/>
      <c r="G24" s="55">
        <f>F24/F43*100</f>
        <v>0</v>
      </c>
      <c r="H24" s="38"/>
      <c r="I24" s="55">
        <f>H24/H43*100</f>
        <v>0</v>
      </c>
      <c r="J24" s="38"/>
      <c r="K24" s="55">
        <f>J24/J43*100</f>
        <v>0</v>
      </c>
    </row>
    <row r="25" spans="1:11" ht="38.25" x14ac:dyDescent="0.2">
      <c r="A25" s="14" t="s">
        <v>257</v>
      </c>
      <c r="B25" s="38"/>
      <c r="C25" s="55">
        <f>B25/B9*100</f>
        <v>0</v>
      </c>
      <c r="D25" s="38">
        <v>43.7</v>
      </c>
      <c r="E25" s="55">
        <f>D25/D9*100</f>
        <v>5.5965234447587914E-3</v>
      </c>
      <c r="F25" s="38"/>
      <c r="G25" s="55">
        <f>F25/F9*100</f>
        <v>0</v>
      </c>
      <c r="H25" s="38"/>
      <c r="I25" s="55">
        <f>H25/H9*100</f>
        <v>0</v>
      </c>
      <c r="J25" s="38"/>
      <c r="K25" s="55">
        <f>J25/J9*100</f>
        <v>0</v>
      </c>
    </row>
    <row r="26" spans="1:11" ht="38.25" x14ac:dyDescent="0.2">
      <c r="A26" s="14" t="s">
        <v>171</v>
      </c>
      <c r="B26" s="38"/>
      <c r="C26" s="55">
        <f>B26/B43*100</f>
        <v>0</v>
      </c>
      <c r="D26" s="38">
        <v>305</v>
      </c>
      <c r="E26" s="55">
        <f>D26/D43*100</f>
        <v>3.9060403905067084E-2</v>
      </c>
      <c r="F26" s="38">
        <v>4695</v>
      </c>
      <c r="G26" s="55">
        <f>F26/F43*100</f>
        <v>2.1623319471994922</v>
      </c>
      <c r="H26" s="38">
        <v>990</v>
      </c>
      <c r="I26" s="55">
        <f>H26/H43*100</f>
        <v>0.46051416639260645</v>
      </c>
      <c r="J26" s="38">
        <v>120</v>
      </c>
      <c r="K26" s="55">
        <f>J26/J43*100</f>
        <v>5.8956441507103517E-2</v>
      </c>
    </row>
    <row r="27" spans="1:11" ht="38.25" x14ac:dyDescent="0.2">
      <c r="A27" s="14" t="s">
        <v>263</v>
      </c>
      <c r="B27" s="38"/>
      <c r="C27" s="55">
        <f>B27/B43*100</f>
        <v>0</v>
      </c>
      <c r="D27" s="38"/>
      <c r="E27" s="55">
        <f t="shared" ref="E27" si="0">D27/D43*100</f>
        <v>0</v>
      </c>
      <c r="F27" s="38">
        <v>3060</v>
      </c>
      <c r="G27" s="55">
        <f t="shared" ref="G27" si="1">F27/F43*100</f>
        <v>1.4093153905070173</v>
      </c>
      <c r="H27" s="38"/>
      <c r="I27" s="55">
        <f t="shared" ref="I27" si="2">H27/H43*100</f>
        <v>0</v>
      </c>
      <c r="J27" s="38"/>
      <c r="K27" s="55">
        <f t="shared" ref="K27" si="3">J27/J43*100</f>
        <v>0</v>
      </c>
    </row>
    <row r="28" spans="1:11" ht="38.25" x14ac:dyDescent="0.2">
      <c r="A28" s="14" t="s">
        <v>280</v>
      </c>
      <c r="B28" s="38"/>
      <c r="C28" s="55">
        <f>B28/B43*100</f>
        <v>0</v>
      </c>
      <c r="D28" s="38"/>
      <c r="E28" s="55">
        <f>D28/D43*100</f>
        <v>0</v>
      </c>
      <c r="F28" s="38">
        <v>3500</v>
      </c>
      <c r="G28" s="55">
        <f t="shared" ref="G28" si="4">F28/F43*100</f>
        <v>1.6119620479655428</v>
      </c>
      <c r="H28" s="38">
        <v>10683.6</v>
      </c>
      <c r="I28" s="55">
        <f t="shared" ref="I28" si="5">H28/H43*100</f>
        <v>4.9696456041131825</v>
      </c>
      <c r="J28" s="38"/>
      <c r="K28" s="55">
        <f t="shared" ref="K28" si="6">J28/J43*100</f>
        <v>0</v>
      </c>
    </row>
    <row r="29" spans="1:11" x14ac:dyDescent="0.2">
      <c r="A29" s="19" t="s">
        <v>50</v>
      </c>
      <c r="B29" s="38">
        <v>517435.3</v>
      </c>
      <c r="C29" s="55">
        <f>B29/B43*100</f>
        <v>70.464446684154922</v>
      </c>
      <c r="D29" s="38">
        <f>118668.4+435495.5+24754.7</f>
        <v>578918.6</v>
      </c>
      <c r="E29" s="55">
        <f>D29/D43*100</f>
        <v>74.140309325101526</v>
      </c>
      <c r="F29" s="38">
        <v>5007</v>
      </c>
      <c r="G29" s="55">
        <f>F29/F43*100</f>
        <v>2.3060268497609919</v>
      </c>
      <c r="H29" s="38">
        <v>5007</v>
      </c>
      <c r="I29" s="55">
        <f>H29/H43*100</f>
        <v>2.329085283967455</v>
      </c>
      <c r="J29" s="38">
        <f>824.1+3701.7+481.2</f>
        <v>5007</v>
      </c>
      <c r="K29" s="55">
        <f>J29/J43*100</f>
        <v>2.459957521883894</v>
      </c>
    </row>
    <row r="30" spans="1:11" s="60" customFormat="1" ht="42.6" customHeight="1" x14ac:dyDescent="0.2">
      <c r="A30" s="58" t="s">
        <v>179</v>
      </c>
      <c r="B30" s="39">
        <f>B31+B32+B33+B34+B35</f>
        <v>11151.3</v>
      </c>
      <c r="C30" s="61">
        <f>B30/B43*100</f>
        <v>1.5185863513931439</v>
      </c>
      <c r="D30" s="39">
        <f>D31+D32+D33+D34+D35</f>
        <v>10982.300000000001</v>
      </c>
      <c r="E30" s="61">
        <f>D30/D43*100</f>
        <v>1.4064690944479286</v>
      </c>
      <c r="F30" s="39">
        <f>F31+F32+F33+F34+F35</f>
        <v>7055.6</v>
      </c>
      <c r="G30" s="61">
        <f>F30/F43*100</f>
        <v>3.2495312644644807</v>
      </c>
      <c r="H30" s="39">
        <f>H31+H32+H33+H34+H35</f>
        <v>7055.6</v>
      </c>
      <c r="I30" s="61">
        <f>H30/H43*100</f>
        <v>3.2820239923229035</v>
      </c>
      <c r="J30" s="39">
        <f>J31+J32+J33+J34+J35</f>
        <v>7055.6</v>
      </c>
      <c r="K30" s="61">
        <f>J30/J43*100</f>
        <v>3.4664422391459961</v>
      </c>
    </row>
    <row r="31" spans="1:11" ht="25.5" x14ac:dyDescent="0.2">
      <c r="A31" s="14" t="s">
        <v>26</v>
      </c>
      <c r="B31" s="38">
        <v>1815.6</v>
      </c>
      <c r="C31" s="55">
        <f>B31/B43*100</f>
        <v>0.24724878530659136</v>
      </c>
      <c r="D31" s="38">
        <v>2094.6</v>
      </c>
      <c r="E31" s="55">
        <f>D31/D43*100</f>
        <v>0.2682489246542738</v>
      </c>
      <c r="F31" s="38">
        <v>2094.6</v>
      </c>
      <c r="G31" s="55">
        <f>F31/F43*100</f>
        <v>0.96469020161960728</v>
      </c>
      <c r="H31" s="38">
        <v>2094.6</v>
      </c>
      <c r="I31" s="55">
        <f>H31/H43*100</f>
        <v>0.97433633628884186</v>
      </c>
      <c r="J31" s="38">
        <v>2094.6</v>
      </c>
      <c r="K31" s="55">
        <f>J31/J43*100</f>
        <v>1.0290846865064918</v>
      </c>
    </row>
    <row r="32" spans="1:11" ht="38.25" x14ac:dyDescent="0.2">
      <c r="A32" s="14" t="s">
        <v>111</v>
      </c>
      <c r="B32" s="38">
        <v>2879.8</v>
      </c>
      <c r="C32" s="55">
        <f>B32/B43*100</f>
        <v>0.39217176246195296</v>
      </c>
      <c r="D32" s="38">
        <v>2430.6</v>
      </c>
      <c r="E32" s="55">
        <f>D32/D43*100</f>
        <v>0.31127940239887231</v>
      </c>
      <c r="F32" s="38">
        <v>3551</v>
      </c>
      <c r="G32" s="55">
        <f>F32/F43*100</f>
        <v>1.6354506378073261</v>
      </c>
      <c r="H32" s="38">
        <v>3551</v>
      </c>
      <c r="I32" s="55">
        <f>H32/H43*100</f>
        <v>1.6518038432930764</v>
      </c>
      <c r="J32" s="38">
        <v>3551</v>
      </c>
      <c r="K32" s="55">
        <f>J32/J43*100</f>
        <v>1.7446193649310382</v>
      </c>
    </row>
    <row r="33" spans="1:11" ht="44.25" customHeight="1" x14ac:dyDescent="0.2">
      <c r="A33" s="14" t="s">
        <v>116</v>
      </c>
      <c r="B33" s="38">
        <v>0</v>
      </c>
      <c r="C33" s="55">
        <f>B33/B43*100</f>
        <v>0</v>
      </c>
      <c r="D33" s="38">
        <v>969.9</v>
      </c>
      <c r="E33" s="55">
        <f>D33/D43*100</f>
        <v>0.12421208441811332</v>
      </c>
      <c r="F33" s="38">
        <v>1410</v>
      </c>
      <c r="G33" s="55">
        <f>F33/F43*100</f>
        <v>0.64939042503754718</v>
      </c>
      <c r="H33" s="38">
        <v>1410</v>
      </c>
      <c r="I33" s="55">
        <f>H33/H43*100</f>
        <v>0.65588381274098495</v>
      </c>
      <c r="J33" s="38">
        <v>1410</v>
      </c>
      <c r="K33" s="55">
        <f>J33/J43*100</f>
        <v>0.69273818770846629</v>
      </c>
    </row>
    <row r="34" spans="1:11" ht="29.45" customHeight="1" x14ac:dyDescent="0.2">
      <c r="A34" s="14" t="s">
        <v>284</v>
      </c>
      <c r="B34" s="38"/>
      <c r="C34" s="55">
        <f>B34/B43*100</f>
        <v>0</v>
      </c>
      <c r="D34" s="38">
        <v>5275.6</v>
      </c>
      <c r="E34" s="55">
        <f t="shared" ref="E34" si="7">D34/D43*100</f>
        <v>0.67562972734941606</v>
      </c>
      <c r="F34" s="38"/>
      <c r="G34" s="55">
        <f t="shared" ref="G34" si="8">F34/F43*100</f>
        <v>0</v>
      </c>
      <c r="H34" s="38"/>
      <c r="I34" s="55">
        <f t="shared" ref="I34" si="9">H34/H43*100</f>
        <v>0</v>
      </c>
      <c r="J34" s="38"/>
      <c r="K34" s="55">
        <f t="shared" ref="K34" si="10">J34/J43*100</f>
        <v>0</v>
      </c>
    </row>
    <row r="35" spans="1:11" x14ac:dyDescent="0.2">
      <c r="A35" s="19" t="s">
        <v>50</v>
      </c>
      <c r="B35" s="38">
        <v>6455.9</v>
      </c>
      <c r="C35" s="55">
        <f>B35/B43*100</f>
        <v>0.87916580362459962</v>
      </c>
      <c r="D35" s="38">
        <v>211.6</v>
      </c>
      <c r="E35" s="55">
        <f>D35/D43*100</f>
        <v>2.7098955627253094E-2</v>
      </c>
      <c r="F35" s="38"/>
      <c r="G35" s="55">
        <f>F35/F43*100</f>
        <v>0</v>
      </c>
      <c r="H35" s="38"/>
      <c r="I35" s="55">
        <f>H35/H43*100</f>
        <v>0</v>
      </c>
      <c r="J35" s="38"/>
      <c r="K35" s="55"/>
    </row>
    <row r="36" spans="1:11" s="60" customFormat="1" ht="25.5" x14ac:dyDescent="0.2">
      <c r="A36" s="58" t="s">
        <v>12</v>
      </c>
      <c r="B36" s="39">
        <f>B37</f>
        <v>17858.2</v>
      </c>
      <c r="C36" s="61">
        <f>B36/B43*100</f>
        <v>2.4319333871789879</v>
      </c>
      <c r="D36" s="39">
        <f>D37</f>
        <v>16797.8</v>
      </c>
      <c r="E36" s="61">
        <f>D36/D43*100</f>
        <v>2.1512421400542157</v>
      </c>
      <c r="F36" s="39">
        <f>F37</f>
        <v>16425.2</v>
      </c>
      <c r="G36" s="61">
        <f>F36/F43*100</f>
        <v>7.5647997229267521</v>
      </c>
      <c r="H36" s="39">
        <f>H37</f>
        <v>16226</v>
      </c>
      <c r="I36" s="61">
        <f>H36/H43*100</f>
        <v>7.5477806705923562</v>
      </c>
      <c r="J36" s="39">
        <f>J37</f>
        <v>16250.4</v>
      </c>
      <c r="K36" s="61">
        <f>J36/J43*100</f>
        <v>7.9838813088919576</v>
      </c>
    </row>
    <row r="37" spans="1:11" x14ac:dyDescent="0.2">
      <c r="A37" s="14" t="s">
        <v>50</v>
      </c>
      <c r="B37" s="55">
        <v>17858.2</v>
      </c>
      <c r="C37" s="55">
        <f>B37/B43*100</f>
        <v>2.4319333871789879</v>
      </c>
      <c r="D37" s="38">
        <v>16797.8</v>
      </c>
      <c r="E37" s="55">
        <f>D37/D43*100</f>
        <v>2.1512421400542157</v>
      </c>
      <c r="F37" s="38">
        <v>16425.2</v>
      </c>
      <c r="G37" s="55">
        <f>F37/F43*100</f>
        <v>7.5647997229267521</v>
      </c>
      <c r="H37" s="38">
        <v>16226</v>
      </c>
      <c r="I37" s="55">
        <f>H37/H43*100</f>
        <v>7.5477806705923562</v>
      </c>
      <c r="J37" s="38">
        <v>16250.4</v>
      </c>
      <c r="K37" s="55">
        <f>J37/J43*100</f>
        <v>7.9838813088919576</v>
      </c>
    </row>
    <row r="38" spans="1:11" s="60" customFormat="1" x14ac:dyDescent="0.2">
      <c r="A38" s="58" t="s">
        <v>51</v>
      </c>
      <c r="B38" s="61">
        <f>B9</f>
        <v>734321.1</v>
      </c>
      <c r="C38" s="39">
        <f>B38/B43*100</f>
        <v>100</v>
      </c>
      <c r="D38" s="39">
        <f>D9</f>
        <v>780841.90000000014</v>
      </c>
      <c r="E38" s="39">
        <f>D38/D43*100</f>
        <v>100.00000000000003</v>
      </c>
      <c r="F38" s="39">
        <f>F9</f>
        <v>217126.7</v>
      </c>
      <c r="G38" s="39">
        <f>F38/F43*100</f>
        <v>100</v>
      </c>
      <c r="H38" s="39">
        <f>H9</f>
        <v>214977.1</v>
      </c>
      <c r="I38" s="39">
        <f>H38/H43*100</f>
        <v>100</v>
      </c>
      <c r="J38" s="39">
        <f>J9</f>
        <v>203540.1</v>
      </c>
      <c r="K38" s="39">
        <f>J38/J43*100</f>
        <v>100</v>
      </c>
    </row>
    <row r="39" spans="1:11" x14ac:dyDescent="0.2">
      <c r="A39" s="14" t="s">
        <v>52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">
      <c r="A40" s="14" t="s">
        <v>53</v>
      </c>
      <c r="B40" s="55">
        <f>B36+B30+B10</f>
        <v>734321.1</v>
      </c>
      <c r="C40" s="38">
        <f>B40/B43*100</f>
        <v>100</v>
      </c>
      <c r="D40" s="38">
        <f>D36+D30+D10</f>
        <v>780841.9</v>
      </c>
      <c r="E40" s="38">
        <f>D40/D43*100</f>
        <v>100</v>
      </c>
      <c r="F40" s="38">
        <f>F36+F30+F10</f>
        <v>217126.7</v>
      </c>
      <c r="G40" s="38">
        <f>F40/F43*100</f>
        <v>100</v>
      </c>
      <c r="H40" s="38">
        <f>H36+H30+H10</f>
        <v>214977.1</v>
      </c>
      <c r="I40" s="55">
        <f>H40/H43*100</f>
        <v>100</v>
      </c>
      <c r="J40" s="38">
        <f>J36+J30+J10</f>
        <v>203540.1</v>
      </c>
      <c r="K40" s="62">
        <f>J40/J43*100</f>
        <v>100</v>
      </c>
    </row>
    <row r="41" spans="1:11" x14ac:dyDescent="0.2">
      <c r="A41" s="14" t="s">
        <v>54</v>
      </c>
      <c r="B41" s="55">
        <f>B11+B12+B13+B14+B15+B16+B17+B18+B19+B20+B21+B22+B23+B24+B25+B26+B27+B28+B31+B32+B33+B34</f>
        <v>192571.7</v>
      </c>
      <c r="C41" s="55">
        <f>B41/B43*100</f>
        <v>26.224454125041486</v>
      </c>
      <c r="D41" s="55">
        <f>D11+D12+D13+D14+D15+D16+D17+D18+D19+D20+D21+D22+D23+D24+D25+D26+D27+D28+D31+D32+D33+D34</f>
        <v>184913.90000000002</v>
      </c>
      <c r="E41" s="55">
        <f>D41/D43*100</f>
        <v>23.681349579216999</v>
      </c>
      <c r="F41" s="55">
        <f>F11+F12+F13+F14+F15+F16+F17+F18+F19+F20+F21+F22+F23+F24+F25+F26+F27+F28+F31+F32+F33+F34</f>
        <v>195694.5</v>
      </c>
      <c r="G41" s="55">
        <f>F41/F43*100</f>
        <v>90.129173427312253</v>
      </c>
      <c r="H41" s="55">
        <f>H11+H12+H13+H14+H15+H16+H17+H18+H19+H20+H21+H22+H23+H24+H25+H26+H27+H28+H31+H32+H33+H34</f>
        <v>193744.1</v>
      </c>
      <c r="I41" s="55">
        <f>H41/H43*100</f>
        <v>90.123134045440196</v>
      </c>
      <c r="J41" s="55">
        <f>J11+J12+J13+J14+J15+J16+J17+J18+J19+J20+J21+J22+J23+J24+J25+J26+J27+J28+J31+J32+J33+J34</f>
        <v>182282.7</v>
      </c>
      <c r="K41" s="55">
        <f>J41/J43*100</f>
        <v>89.55616116922414</v>
      </c>
    </row>
    <row r="42" spans="1:11" x14ac:dyDescent="0.2">
      <c r="A42" s="58" t="s">
        <v>55</v>
      </c>
      <c r="B42" s="38">
        <f>B40-B41</f>
        <v>541749.39999999991</v>
      </c>
      <c r="C42" s="55">
        <f>B42/B43*100</f>
        <v>73.77554587495851</v>
      </c>
      <c r="D42" s="38">
        <f>D40-D41</f>
        <v>595928</v>
      </c>
      <c r="E42" s="55">
        <f>D42/D43*100</f>
        <v>76.318650420783001</v>
      </c>
      <c r="F42" s="38">
        <f>F40-F41</f>
        <v>21432.200000000012</v>
      </c>
      <c r="G42" s="55">
        <f>F42/F43*100</f>
        <v>9.8708265726877489</v>
      </c>
      <c r="H42" s="38">
        <f>H40-H41</f>
        <v>21233</v>
      </c>
      <c r="I42" s="55">
        <f>H42/H43*100</f>
        <v>9.8768659545598112</v>
      </c>
      <c r="J42" s="38">
        <f>J40-J41</f>
        <v>21257.399999999994</v>
      </c>
      <c r="K42" s="55">
        <f>J42/J43*100</f>
        <v>10.443838830775849</v>
      </c>
    </row>
    <row r="43" spans="1:11" s="60" customFormat="1" x14ac:dyDescent="0.2">
      <c r="A43" s="58" t="s">
        <v>56</v>
      </c>
      <c r="B43" s="61">
        <f>B40</f>
        <v>734321.1</v>
      </c>
      <c r="C43" s="40">
        <v>1</v>
      </c>
      <c r="D43" s="39">
        <f>D40</f>
        <v>780841.9</v>
      </c>
      <c r="E43" s="40">
        <v>1</v>
      </c>
      <c r="F43" s="39">
        <f>F40</f>
        <v>217126.7</v>
      </c>
      <c r="G43" s="40">
        <v>1</v>
      </c>
      <c r="H43" s="61">
        <f>H40</f>
        <v>214977.1</v>
      </c>
      <c r="I43" s="40">
        <v>1</v>
      </c>
      <c r="J43" s="39">
        <f>J40</f>
        <v>203540.1</v>
      </c>
      <c r="K43" s="40">
        <v>1</v>
      </c>
    </row>
    <row r="45" spans="1:11" x14ac:dyDescent="0.2">
      <c r="B45" s="110"/>
      <c r="C45" s="110"/>
      <c r="D45" s="110"/>
      <c r="E45" s="110"/>
      <c r="F45" s="110"/>
      <c r="G45" s="110"/>
      <c r="H45" s="110"/>
      <c r="I45" s="110"/>
      <c r="J45" s="110"/>
    </row>
  </sheetData>
  <mergeCells count="9">
    <mergeCell ref="I1:K1"/>
    <mergeCell ref="A3:K3"/>
    <mergeCell ref="A5:K5"/>
    <mergeCell ref="A7:A8"/>
    <mergeCell ref="B7:C7"/>
    <mergeCell ref="D7:E7"/>
    <mergeCell ref="F7:G7"/>
    <mergeCell ref="H7:I7"/>
    <mergeCell ref="J7:K7"/>
  </mergeCells>
  <pageMargins left="0.59055118110236227" right="0.59055118110236227" top="1.181102362204724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6" workbookViewId="0">
      <pane ySplit="3" topLeftCell="A33" activePane="bottomLeft" state="frozen"/>
      <selection activeCell="A6" sqref="A6"/>
      <selection pane="bottomLeft" activeCell="F49" sqref="F49"/>
    </sheetView>
  </sheetViews>
  <sheetFormatPr defaultColWidth="9.140625" defaultRowHeight="12.75" x14ac:dyDescent="0.2"/>
  <cols>
    <col min="1" max="1" width="44.5703125" style="21" customWidth="1"/>
    <col min="2" max="2" width="9.7109375" style="21" customWidth="1"/>
    <col min="3" max="3" width="9.140625" style="21" customWidth="1"/>
    <col min="4" max="4" width="9.140625" style="21"/>
    <col min="5" max="5" width="6.7109375" style="21" customWidth="1"/>
    <col min="6" max="6" width="9.140625" style="21"/>
    <col min="7" max="7" width="6.28515625" style="21" customWidth="1"/>
    <col min="8" max="8" width="9.140625" style="21"/>
    <col min="9" max="9" width="7.42578125" style="21" customWidth="1"/>
    <col min="10" max="10" width="9.140625" style="21"/>
    <col min="11" max="11" width="8.42578125" style="21" customWidth="1"/>
    <col min="12" max="16384" width="9.140625" style="21"/>
  </cols>
  <sheetData>
    <row r="1" spans="1:11" x14ac:dyDescent="0.2">
      <c r="I1" s="118" t="s">
        <v>88</v>
      </c>
      <c r="J1" s="118"/>
      <c r="K1" s="118"/>
    </row>
    <row r="3" spans="1:11" ht="21" customHeight="1" x14ac:dyDescent="0.25">
      <c r="A3" s="150" t="s">
        <v>46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5" spans="1:11" x14ac:dyDescent="0.2">
      <c r="A5" s="120" t="s">
        <v>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7" spans="1:11" s="56" customFormat="1" ht="72" customHeight="1" x14ac:dyDescent="0.2">
      <c r="A7" s="151" t="s">
        <v>47</v>
      </c>
      <c r="B7" s="153" t="s">
        <v>220</v>
      </c>
      <c r="C7" s="154"/>
      <c r="D7" s="153" t="s">
        <v>221</v>
      </c>
      <c r="E7" s="154"/>
      <c r="F7" s="153" t="s">
        <v>222</v>
      </c>
      <c r="G7" s="154"/>
      <c r="H7" s="153" t="s">
        <v>223</v>
      </c>
      <c r="I7" s="154"/>
      <c r="J7" s="153" t="s">
        <v>224</v>
      </c>
      <c r="K7" s="154"/>
    </row>
    <row r="8" spans="1:11" s="56" customFormat="1" ht="38.25" x14ac:dyDescent="0.2">
      <c r="A8" s="152"/>
      <c r="B8" s="57" t="s">
        <v>48</v>
      </c>
      <c r="C8" s="57" t="s">
        <v>49</v>
      </c>
      <c r="D8" s="57" t="s">
        <v>48</v>
      </c>
      <c r="E8" s="57" t="s">
        <v>49</v>
      </c>
      <c r="F8" s="57" t="s">
        <v>48</v>
      </c>
      <c r="G8" s="57" t="s">
        <v>49</v>
      </c>
      <c r="H8" s="57" t="s">
        <v>48</v>
      </c>
      <c r="I8" s="57" t="s">
        <v>49</v>
      </c>
      <c r="J8" s="57" t="s">
        <v>48</v>
      </c>
      <c r="K8" s="57" t="s">
        <v>49</v>
      </c>
    </row>
    <row r="9" spans="1:11" s="60" customFormat="1" ht="66.599999999999994" customHeight="1" x14ac:dyDescent="0.2">
      <c r="A9" s="58" t="s">
        <v>180</v>
      </c>
      <c r="B9" s="59">
        <f>B10+B26+B32</f>
        <v>776626.8600000001</v>
      </c>
      <c r="C9" s="59">
        <f>B9/B39*100</f>
        <v>100</v>
      </c>
      <c r="D9" s="59">
        <f>D10+D26+D32</f>
        <v>217126.7</v>
      </c>
      <c r="E9" s="59">
        <f>D9/D39*100</f>
        <v>100</v>
      </c>
      <c r="F9" s="59">
        <f>F10+F26+F32</f>
        <v>214977.1</v>
      </c>
      <c r="G9" s="59">
        <f>F9/F39*100</f>
        <v>100</v>
      </c>
      <c r="H9" s="59">
        <f>H10+H26+H32</f>
        <v>203540.1</v>
      </c>
      <c r="I9" s="59">
        <f>H9/H39*100</f>
        <v>100</v>
      </c>
      <c r="J9" s="59">
        <f>J10+J26+J32</f>
        <v>197913.9</v>
      </c>
      <c r="K9" s="59">
        <f>J9/J39*100</f>
        <v>100</v>
      </c>
    </row>
    <row r="10" spans="1:11" s="60" customFormat="1" ht="51" x14ac:dyDescent="0.2">
      <c r="A10" s="58" t="s">
        <v>181</v>
      </c>
      <c r="B10" s="61">
        <f>B11+B12+B13+B14+B15+B16+B17+B18+B19+B20+B21+B22+B23+B24+B25</f>
        <v>748860.06</v>
      </c>
      <c r="C10" s="61">
        <f>B10/B39*100</f>
        <v>96.424692290452057</v>
      </c>
      <c r="D10" s="61">
        <f>D11+D12+D13+D14+D15+D16+D17+D18+D19+D20+D21+D22+D23+D24+D25</f>
        <v>193645.9</v>
      </c>
      <c r="E10" s="61">
        <f>D10/D39*100</f>
        <v>89.185669012608756</v>
      </c>
      <c r="F10" s="61">
        <f>F11+F12+F13+F14+F15+F16+F17+F18+F19+F20+F21+F22+F23+F24+F25</f>
        <v>191695.5</v>
      </c>
      <c r="G10" s="61">
        <f>F10/F39*100</f>
        <v>89.170195337084735</v>
      </c>
      <c r="H10" s="61">
        <f>H11+H12+H13+H14+H15+H16+H17+H18+H19+H20+H21+H22+H23+H24+H25</f>
        <v>180234.1</v>
      </c>
      <c r="I10" s="61">
        <f>H10/H39*100</f>
        <v>88.549676451962043</v>
      </c>
      <c r="J10" s="61">
        <f>J11+J12+J13+J14+J15+J16+J17+J18+J19+J20+J21+J22+J23+J24+J25</f>
        <v>174607.9</v>
      </c>
      <c r="K10" s="61">
        <f>J10/J39*100</f>
        <v>88.224172228428614</v>
      </c>
    </row>
    <row r="11" spans="1:11" ht="89.25" x14ac:dyDescent="0.2">
      <c r="A11" s="19" t="s">
        <v>115</v>
      </c>
      <c r="B11" s="38">
        <v>63884.2</v>
      </c>
      <c r="C11" s="38">
        <v>0</v>
      </c>
      <c r="D11" s="38">
        <v>64217.2</v>
      </c>
      <c r="E11" s="55">
        <f>D11/D39*100</f>
        <v>29.575911207603667</v>
      </c>
      <c r="F11" s="38">
        <v>60398.7</v>
      </c>
      <c r="G11" s="55">
        <f>F11/F39*100</f>
        <v>28.095411092623351</v>
      </c>
      <c r="H11" s="38">
        <v>63682.5</v>
      </c>
      <c r="I11" s="55">
        <f>H11/H39*100</f>
        <v>31.287446552300995</v>
      </c>
      <c r="J11" s="38">
        <v>63682.5</v>
      </c>
      <c r="K11" s="55">
        <f>J11/J39*100</f>
        <v>32.176870851415693</v>
      </c>
    </row>
    <row r="12" spans="1:11" ht="25.5" x14ac:dyDescent="0.2">
      <c r="A12" s="14" t="s">
        <v>106</v>
      </c>
      <c r="B12" s="38">
        <v>58432.7</v>
      </c>
      <c r="C12" s="38">
        <v>0</v>
      </c>
      <c r="D12" s="38">
        <v>60592.4</v>
      </c>
      <c r="E12" s="55">
        <f>D12/D39*100</f>
        <v>27.906471198613524</v>
      </c>
      <c r="F12" s="38">
        <v>59216.9</v>
      </c>
      <c r="G12" s="55">
        <f>F12/F39*100</f>
        <v>27.545678121064988</v>
      </c>
      <c r="H12" s="38">
        <v>60312.2</v>
      </c>
      <c r="I12" s="55">
        <f>H12/H39*100</f>
        <v>29.631605762206071</v>
      </c>
      <c r="J12" s="38">
        <v>60312.2</v>
      </c>
      <c r="K12" s="55">
        <f>J12/J39*100</f>
        <v>30.47395862544268</v>
      </c>
    </row>
    <row r="13" spans="1:11" ht="38.25" x14ac:dyDescent="0.2">
      <c r="A13" s="14" t="s">
        <v>74</v>
      </c>
      <c r="B13" s="55">
        <v>41818.959999999999</v>
      </c>
      <c r="C13" s="38">
        <v>0</v>
      </c>
      <c r="D13" s="38">
        <v>41569.9</v>
      </c>
      <c r="E13" s="55">
        <f>D13/D39*100</f>
        <v>19.145457467920803</v>
      </c>
      <c r="F13" s="38">
        <v>41145.5</v>
      </c>
      <c r="G13" s="55">
        <f>F13/F39*100</f>
        <v>19.139480437683829</v>
      </c>
      <c r="H13" s="38">
        <v>41635.4</v>
      </c>
      <c r="I13" s="55">
        <f>H13/H39*100</f>
        <v>20.45562520604048</v>
      </c>
      <c r="J13" s="38">
        <v>41635.4</v>
      </c>
      <c r="K13" s="55">
        <f>J13/J39*100</f>
        <v>21.037127761112284</v>
      </c>
    </row>
    <row r="14" spans="1:11" ht="26.45" customHeight="1" x14ac:dyDescent="0.2">
      <c r="A14" s="14" t="s">
        <v>282</v>
      </c>
      <c r="B14" s="38">
        <v>4490.1000000000004</v>
      </c>
      <c r="C14" s="55">
        <f>B14/B39*100</f>
        <v>0.57815409577773291</v>
      </c>
      <c r="D14" s="38"/>
      <c r="E14" s="55">
        <f>D14/D39*100</f>
        <v>0</v>
      </c>
      <c r="F14" s="38"/>
      <c r="G14" s="55">
        <f>F14/F39*100</f>
        <v>0</v>
      </c>
      <c r="H14" s="38"/>
      <c r="I14" s="55">
        <f>H14/H39*100</f>
        <v>0</v>
      </c>
      <c r="J14" s="38"/>
      <c r="K14" s="55">
        <f>J14/J39*100</f>
        <v>0</v>
      </c>
    </row>
    <row r="15" spans="1:11" ht="30.6" customHeight="1" x14ac:dyDescent="0.2">
      <c r="A15" s="14" t="s">
        <v>283</v>
      </c>
      <c r="B15" s="38">
        <v>1021.2</v>
      </c>
      <c r="C15" s="55">
        <f>B15/B39*100</f>
        <v>0.13149171791457223</v>
      </c>
      <c r="D15" s="38"/>
      <c r="E15" s="55">
        <f>D15/D39*100</f>
        <v>0</v>
      </c>
      <c r="F15" s="38"/>
      <c r="G15" s="55">
        <f>F15/F39*100</f>
        <v>0</v>
      </c>
      <c r="H15" s="38"/>
      <c r="I15" s="55">
        <f>H15/H39*100</f>
        <v>0</v>
      </c>
      <c r="J15" s="38"/>
      <c r="K15" s="55">
        <f>J15/J39*100</f>
        <v>0</v>
      </c>
    </row>
    <row r="16" spans="1:11" ht="51" x14ac:dyDescent="0.2">
      <c r="A16" s="14" t="s">
        <v>105</v>
      </c>
      <c r="B16" s="38">
        <v>227</v>
      </c>
      <c r="C16" s="55">
        <f>B16/B39*100</f>
        <v>2.9228965889745297E-2</v>
      </c>
      <c r="D16" s="38">
        <v>229</v>
      </c>
      <c r="E16" s="55">
        <f>D16/D39*100</f>
        <v>0.10546837399545979</v>
      </c>
      <c r="F16" s="38"/>
      <c r="G16" s="55">
        <f>F16/F39*100</f>
        <v>0</v>
      </c>
      <c r="H16" s="38"/>
      <c r="I16" s="55">
        <f>H16/H39*100</f>
        <v>0</v>
      </c>
      <c r="J16" s="38"/>
      <c r="K16" s="55">
        <f>J16/J39*100</f>
        <v>0</v>
      </c>
    </row>
    <row r="17" spans="1:11" x14ac:dyDescent="0.2">
      <c r="A17" s="14" t="s">
        <v>121</v>
      </c>
      <c r="B17" s="38">
        <v>115</v>
      </c>
      <c r="C17" s="55">
        <f>B17/B39*100</f>
        <v>1.4807625891280658E-2</v>
      </c>
      <c r="D17" s="38">
        <v>10</v>
      </c>
      <c r="E17" s="55">
        <f>D17/D39*100</f>
        <v>4.6056058513301223E-3</v>
      </c>
      <c r="F17" s="38">
        <v>115</v>
      </c>
      <c r="G17" s="55">
        <f>F17/F39*100</f>
        <v>5.3494069833484592E-2</v>
      </c>
      <c r="H17" s="38"/>
      <c r="I17" s="55">
        <f>H17/H39*100</f>
        <v>0</v>
      </c>
      <c r="J17" s="38"/>
      <c r="K17" s="38">
        <v>115</v>
      </c>
    </row>
    <row r="18" spans="1:11" ht="63.75" x14ac:dyDescent="0.2">
      <c r="A18" s="14" t="s">
        <v>125</v>
      </c>
      <c r="B18" s="38">
        <v>477</v>
      </c>
      <c r="C18" s="55">
        <f>B18/B39*100</f>
        <v>6.1419456957746733E-2</v>
      </c>
      <c r="D18" s="38">
        <v>1074.4000000000001</v>
      </c>
      <c r="E18" s="55">
        <f>D18/D39*100</f>
        <v>0.49482629266690836</v>
      </c>
      <c r="F18" s="38">
        <v>1558.8</v>
      </c>
      <c r="G18" s="55">
        <f>F18/F39*100</f>
        <v>0.72510048744726763</v>
      </c>
      <c r="H18" s="38">
        <v>1307</v>
      </c>
      <c r="I18" s="55">
        <f>H18/H39*100</f>
        <v>0.64213390874820242</v>
      </c>
      <c r="J18" s="38">
        <v>330.8</v>
      </c>
      <c r="K18" s="55">
        <f>J18/J39*100</f>
        <v>0.16714338912021845</v>
      </c>
    </row>
    <row r="19" spans="1:11" ht="38.25" x14ac:dyDescent="0.2">
      <c r="A19" s="14" t="s">
        <v>124</v>
      </c>
      <c r="B19" s="38">
        <v>1198.4000000000001</v>
      </c>
      <c r="C19" s="55">
        <f>B19/B39*100</f>
        <v>0.15430833798357166</v>
      </c>
      <c r="D19" s="38">
        <v>9691</v>
      </c>
      <c r="E19" s="55">
        <f>D19/D39*100</f>
        <v>4.4632926305240215</v>
      </c>
      <c r="F19" s="38">
        <v>12580</v>
      </c>
      <c r="G19" s="55">
        <f>F19/F39*100</f>
        <v>5.851786073958575</v>
      </c>
      <c r="H19" s="38">
        <v>8170</v>
      </c>
      <c r="I19" s="55">
        <f>H19/H39*100</f>
        <v>4.0139510592752972</v>
      </c>
      <c r="J19" s="38">
        <v>3500</v>
      </c>
      <c r="K19" s="55">
        <f>J19/J39*100</f>
        <v>1.7684457736419728</v>
      </c>
    </row>
    <row r="20" spans="1:11" ht="51" x14ac:dyDescent="0.2">
      <c r="A20" s="14" t="s">
        <v>281</v>
      </c>
      <c r="B20" s="38">
        <v>1858.1</v>
      </c>
      <c r="C20" s="55">
        <f>B20/B39*100</f>
        <v>0.23925260581381383</v>
      </c>
      <c r="D20" s="38"/>
      <c r="E20" s="55">
        <f>D20/D39*100</f>
        <v>0</v>
      </c>
      <c r="F20" s="38"/>
      <c r="G20" s="55">
        <f>F20/F39*100</f>
        <v>0</v>
      </c>
      <c r="H20" s="38"/>
      <c r="I20" s="55">
        <f>H20/H39*100</f>
        <v>0</v>
      </c>
      <c r="J20" s="38"/>
      <c r="K20" s="55">
        <f>J20/J39*100</f>
        <v>0</v>
      </c>
    </row>
    <row r="21" spans="1:11" ht="38.25" x14ac:dyDescent="0.2">
      <c r="A21" s="14" t="s">
        <v>257</v>
      </c>
      <c r="B21" s="38">
        <v>20</v>
      </c>
      <c r="C21" s="55">
        <f>B21/B9*100</f>
        <v>2.5752392854401143E-3</v>
      </c>
      <c r="D21" s="38"/>
      <c r="E21" s="55">
        <f>D21/D9*100</f>
        <v>0</v>
      </c>
      <c r="F21" s="38"/>
      <c r="G21" s="55">
        <f>F21/F9*100</f>
        <v>0</v>
      </c>
      <c r="H21" s="38"/>
      <c r="I21" s="55">
        <f>H21/H9*100</f>
        <v>0</v>
      </c>
      <c r="J21" s="38"/>
      <c r="K21" s="55">
        <f>J21/J9*100</f>
        <v>0</v>
      </c>
    </row>
    <row r="22" spans="1:11" ht="38.25" x14ac:dyDescent="0.2">
      <c r="A22" s="14" t="s">
        <v>171</v>
      </c>
      <c r="B22" s="38">
        <v>305</v>
      </c>
      <c r="C22" s="55">
        <f>B22/B39*100</f>
        <v>3.9272399102961743E-2</v>
      </c>
      <c r="D22" s="38">
        <v>4695</v>
      </c>
      <c r="E22" s="55">
        <f>D22/D39*100</f>
        <v>2.1623319471994922</v>
      </c>
      <c r="F22" s="38">
        <v>990</v>
      </c>
      <c r="G22" s="55">
        <f>F22/F39*100</f>
        <v>0.46051416639260645</v>
      </c>
      <c r="H22" s="38">
        <v>120</v>
      </c>
      <c r="I22" s="55">
        <f>H22/H39*100</f>
        <v>5.8956441507103517E-2</v>
      </c>
      <c r="J22" s="38">
        <v>140</v>
      </c>
      <c r="K22" s="55">
        <f>J22/J39*100</f>
        <v>7.0737830945678898E-2</v>
      </c>
    </row>
    <row r="23" spans="1:11" ht="38.25" x14ac:dyDescent="0.2">
      <c r="A23" s="14" t="s">
        <v>263</v>
      </c>
      <c r="B23" s="38"/>
      <c r="C23" s="55">
        <f>B23/B39*100</f>
        <v>0</v>
      </c>
      <c r="D23" s="38">
        <v>3060</v>
      </c>
      <c r="E23" s="55">
        <f t="shared" ref="E23" si="0">D23/D39*100</f>
        <v>1.4093153905070173</v>
      </c>
      <c r="F23" s="38"/>
      <c r="G23" s="55">
        <f t="shared" ref="G23" si="1">F23/F39*100</f>
        <v>0</v>
      </c>
      <c r="H23" s="38"/>
      <c r="I23" s="55">
        <f t="shared" ref="I23" si="2">H23/H39*100</f>
        <v>0</v>
      </c>
      <c r="J23" s="38"/>
      <c r="K23" s="55">
        <f t="shared" ref="K23" si="3">J23/J39*100</f>
        <v>0</v>
      </c>
    </row>
    <row r="24" spans="1:11" ht="38.25" x14ac:dyDescent="0.2">
      <c r="A24" s="14" t="s">
        <v>280</v>
      </c>
      <c r="B24" s="38"/>
      <c r="C24" s="55">
        <f>B24/B39*100</f>
        <v>0</v>
      </c>
      <c r="D24" s="38">
        <v>3500</v>
      </c>
      <c r="E24" s="55">
        <f>D24/D39*100</f>
        <v>1.6119620479655428</v>
      </c>
      <c r="F24" s="38">
        <v>10683.6</v>
      </c>
      <c r="G24" s="55">
        <f t="shared" ref="G24" si="4">F24/F39*100</f>
        <v>4.9696456041131825</v>
      </c>
      <c r="H24" s="38"/>
      <c r="I24" s="55">
        <f t="shared" ref="I24" si="5">H24/H39*100</f>
        <v>0</v>
      </c>
      <c r="J24" s="38"/>
      <c r="K24" s="55">
        <f t="shared" ref="K24" si="6">J24/J39*100</f>
        <v>0</v>
      </c>
    </row>
    <row r="25" spans="1:11" x14ac:dyDescent="0.2">
      <c r="A25" s="19" t="s">
        <v>50</v>
      </c>
      <c r="B25" s="38">
        <f>117524.9+432920+24567.5</f>
        <v>575012.4</v>
      </c>
      <c r="C25" s="55">
        <f>B25/B39*100</f>
        <v>74.039726104760263</v>
      </c>
      <c r="D25" s="38">
        <f>824.1+3701.7+481.2</f>
        <v>5007</v>
      </c>
      <c r="E25" s="55">
        <f>D25/D39*100</f>
        <v>2.3060268497609919</v>
      </c>
      <c r="F25" s="38">
        <f>824.1+3701.7+481.2</f>
        <v>5007</v>
      </c>
      <c r="G25" s="55">
        <f>F25/F39*100</f>
        <v>2.329085283967455</v>
      </c>
      <c r="H25" s="38">
        <f>824.1+3701.7+481.2</f>
        <v>5007</v>
      </c>
      <c r="I25" s="55">
        <f>H25/H39*100</f>
        <v>2.459957521883894</v>
      </c>
      <c r="J25" s="38">
        <f>824.1+3701.7+481.2</f>
        <v>5007</v>
      </c>
      <c r="K25" s="55">
        <f>J25/J39*100</f>
        <v>2.529887996750102</v>
      </c>
    </row>
    <row r="26" spans="1:11" s="60" customFormat="1" ht="42.6" customHeight="1" x14ac:dyDescent="0.2">
      <c r="A26" s="58" t="s">
        <v>179</v>
      </c>
      <c r="B26" s="39">
        <f>B27+B28+B29+B30+B31</f>
        <v>10969</v>
      </c>
      <c r="C26" s="61">
        <f>B26/B39*100</f>
        <v>1.4123899860996307</v>
      </c>
      <c r="D26" s="39">
        <f>D27+D28+D29+D30+D31</f>
        <v>7055.6</v>
      </c>
      <c r="E26" s="61">
        <f>D26/D39*100</f>
        <v>3.2495312644644807</v>
      </c>
      <c r="F26" s="39">
        <f>F27+F28+F29+F30+F31</f>
        <v>7055.6</v>
      </c>
      <c r="G26" s="61">
        <f>F26/F39*100</f>
        <v>3.2820239923229035</v>
      </c>
      <c r="H26" s="39">
        <f>H27+H28+H29+H30+H31</f>
        <v>7055.6</v>
      </c>
      <c r="I26" s="61">
        <f>H26/H39*100</f>
        <v>3.4664422391459961</v>
      </c>
      <c r="J26" s="39">
        <f>J27+J28+J29+J30+J31</f>
        <v>7055.6</v>
      </c>
      <c r="K26" s="61">
        <f>J26/J39*100</f>
        <v>3.5649845715738011</v>
      </c>
    </row>
    <row r="27" spans="1:11" ht="25.5" x14ac:dyDescent="0.2">
      <c r="A27" s="14" t="s">
        <v>26</v>
      </c>
      <c r="B27" s="38">
        <v>2094.6</v>
      </c>
      <c r="C27" s="55">
        <f>B27/B39*100</f>
        <v>0.26970481036414312</v>
      </c>
      <c r="D27" s="38">
        <v>2094.6</v>
      </c>
      <c r="E27" s="55">
        <f>D27/D39*100</f>
        <v>0.96469020161960728</v>
      </c>
      <c r="F27" s="38">
        <v>2094.6</v>
      </c>
      <c r="G27" s="55">
        <f>F27/F39*100</f>
        <v>0.97433633628884186</v>
      </c>
      <c r="H27" s="38">
        <v>2094.6</v>
      </c>
      <c r="I27" s="55">
        <f>H27/H39*100</f>
        <v>1.0290846865064918</v>
      </c>
      <c r="J27" s="38">
        <v>2094.6</v>
      </c>
      <c r="K27" s="55">
        <f>J27/J39*100</f>
        <v>1.0583390049915644</v>
      </c>
    </row>
    <row r="28" spans="1:11" ht="38.25" x14ac:dyDescent="0.2">
      <c r="A28" s="14" t="s">
        <v>111</v>
      </c>
      <c r="B28" s="38">
        <v>2425.1999999999998</v>
      </c>
      <c r="C28" s="55">
        <f>B28/B39*100</f>
        <v>0.3122735157524682</v>
      </c>
      <c r="D28" s="38">
        <v>3551</v>
      </c>
      <c r="E28" s="55">
        <f>D28/D39*100</f>
        <v>1.6354506378073261</v>
      </c>
      <c r="F28" s="38">
        <v>3551</v>
      </c>
      <c r="G28" s="55">
        <f>F28/F39*100</f>
        <v>1.6518038432930764</v>
      </c>
      <c r="H28" s="38">
        <v>3551</v>
      </c>
      <c r="I28" s="55">
        <f>H28/H39*100</f>
        <v>1.7446193649310382</v>
      </c>
      <c r="J28" s="38">
        <v>3551</v>
      </c>
      <c r="K28" s="55">
        <f>J28/J39*100</f>
        <v>1.7942145549150412</v>
      </c>
    </row>
    <row r="29" spans="1:11" ht="44.25" customHeight="1" x14ac:dyDescent="0.2">
      <c r="A29" s="14" t="s">
        <v>116</v>
      </c>
      <c r="B29" s="38">
        <v>969.6</v>
      </c>
      <c r="C29" s="55">
        <f>B29/B39*100</f>
        <v>0.12484760055813675</v>
      </c>
      <c r="D29" s="38">
        <v>1410</v>
      </c>
      <c r="E29" s="55">
        <f>D29/D39*100</f>
        <v>0.64939042503754718</v>
      </c>
      <c r="F29" s="38">
        <v>1410</v>
      </c>
      <c r="G29" s="55">
        <f>F29/F39*100</f>
        <v>0.65588381274098495</v>
      </c>
      <c r="H29" s="38">
        <v>1410</v>
      </c>
      <c r="I29" s="55">
        <f>H29/H39*100</f>
        <v>0.69273818770846629</v>
      </c>
      <c r="J29" s="38">
        <v>1410</v>
      </c>
      <c r="K29" s="55">
        <f>J29/J39*100</f>
        <v>0.71243101166719469</v>
      </c>
    </row>
    <row r="30" spans="1:11" ht="29.45" customHeight="1" x14ac:dyDescent="0.2">
      <c r="A30" s="14" t="s">
        <v>284</v>
      </c>
      <c r="B30" s="38">
        <v>5268</v>
      </c>
      <c r="C30" s="55">
        <f>B30/B39*100</f>
        <v>0.67831802778492611</v>
      </c>
      <c r="D30" s="38"/>
      <c r="E30" s="55">
        <f t="shared" ref="E30" si="7">D30/D39*100</f>
        <v>0</v>
      </c>
      <c r="F30" s="38"/>
      <c r="G30" s="55">
        <f t="shared" ref="G30" si="8">F30/F39*100</f>
        <v>0</v>
      </c>
      <c r="H30" s="38"/>
      <c r="I30" s="55">
        <f t="shared" ref="I30" si="9">H30/H39*100</f>
        <v>0</v>
      </c>
      <c r="J30" s="38"/>
      <c r="K30" s="55">
        <f t="shared" ref="K30" si="10">J30/J39*100</f>
        <v>0</v>
      </c>
    </row>
    <row r="31" spans="1:11" x14ac:dyDescent="0.2">
      <c r="A31" s="19" t="s">
        <v>50</v>
      </c>
      <c r="B31" s="38">
        <f>211.6</f>
        <v>211.6</v>
      </c>
      <c r="C31" s="55">
        <f>B31/B39*100</f>
        <v>2.7246031639956408E-2</v>
      </c>
      <c r="D31" s="38"/>
      <c r="E31" s="55">
        <f>D31/D39*100</f>
        <v>0</v>
      </c>
      <c r="F31" s="38"/>
      <c r="G31" s="55">
        <f>F31/F39*100</f>
        <v>0</v>
      </c>
      <c r="H31" s="38"/>
      <c r="I31" s="55">
        <f>H31/H39*100</f>
        <v>0</v>
      </c>
      <c r="J31" s="38"/>
      <c r="K31" s="55"/>
    </row>
    <row r="32" spans="1:11" s="60" customFormat="1" ht="25.5" x14ac:dyDescent="0.2">
      <c r="A32" s="58" t="s">
        <v>12</v>
      </c>
      <c r="B32" s="39">
        <f>B33</f>
        <v>16797.8</v>
      </c>
      <c r="C32" s="61">
        <f>B32/B39*100</f>
        <v>2.1629177234482975</v>
      </c>
      <c r="D32" s="39">
        <f>D33</f>
        <v>16425.2</v>
      </c>
      <c r="E32" s="61">
        <f>D32/D39*100</f>
        <v>7.5647997229267521</v>
      </c>
      <c r="F32" s="39">
        <f>F33</f>
        <v>16226</v>
      </c>
      <c r="G32" s="61">
        <f>F32/F39*100</f>
        <v>7.5477806705923562</v>
      </c>
      <c r="H32" s="39">
        <f>H33</f>
        <v>16250.4</v>
      </c>
      <c r="I32" s="61">
        <f>H32/H39*100</f>
        <v>7.9838813088919576</v>
      </c>
      <c r="J32" s="39">
        <f>J33</f>
        <v>16250.4</v>
      </c>
      <c r="K32" s="61">
        <f>J32/J39*100</f>
        <v>8.2108431999975746</v>
      </c>
    </row>
    <row r="33" spans="1:11" x14ac:dyDescent="0.2">
      <c r="A33" s="14" t="s">
        <v>50</v>
      </c>
      <c r="B33" s="55">
        <v>16797.8</v>
      </c>
      <c r="C33" s="55">
        <f>B33/B39*100</f>
        <v>2.1629177234482975</v>
      </c>
      <c r="D33" s="38">
        <v>16425.2</v>
      </c>
      <c r="E33" s="55">
        <f>D33/D39*100</f>
        <v>7.5647997229267521</v>
      </c>
      <c r="F33" s="38">
        <v>16226</v>
      </c>
      <c r="G33" s="55">
        <f>F33/F39*100</f>
        <v>7.5477806705923562</v>
      </c>
      <c r="H33" s="38">
        <v>16250.4</v>
      </c>
      <c r="I33" s="55">
        <f>H33/H39*100</f>
        <v>7.9838813088919576</v>
      </c>
      <c r="J33" s="38">
        <v>16250.4</v>
      </c>
      <c r="K33" s="55">
        <f>J33/J39*100</f>
        <v>8.2108431999975746</v>
      </c>
    </row>
    <row r="34" spans="1:11" s="60" customFormat="1" x14ac:dyDescent="0.2">
      <c r="A34" s="58" t="s">
        <v>51</v>
      </c>
      <c r="B34" s="61">
        <f>B9</f>
        <v>776626.8600000001</v>
      </c>
      <c r="C34" s="39">
        <f>B34/B39*100</f>
        <v>100</v>
      </c>
      <c r="D34" s="39">
        <f>D9</f>
        <v>217126.7</v>
      </c>
      <c r="E34" s="39">
        <f>D34/D39*100</f>
        <v>100</v>
      </c>
      <c r="F34" s="39">
        <f>F9</f>
        <v>214977.1</v>
      </c>
      <c r="G34" s="39">
        <f>F34/F39*100</f>
        <v>100</v>
      </c>
      <c r="H34" s="39">
        <f>H9</f>
        <v>203540.1</v>
      </c>
      <c r="I34" s="39">
        <f>H34/H39*100</f>
        <v>100</v>
      </c>
      <c r="J34" s="39">
        <f>J9</f>
        <v>197913.9</v>
      </c>
      <c r="K34" s="39">
        <f>J34/J39*100</f>
        <v>100</v>
      </c>
    </row>
    <row r="35" spans="1:11" x14ac:dyDescent="0.2">
      <c r="A35" s="14" t="s">
        <v>52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x14ac:dyDescent="0.2">
      <c r="A36" s="14" t="s">
        <v>53</v>
      </c>
      <c r="B36" s="55">
        <f>B32+B26+B10</f>
        <v>776626.8600000001</v>
      </c>
      <c r="C36" s="38">
        <f>B36/B39*100</f>
        <v>100</v>
      </c>
      <c r="D36" s="38">
        <f>D32+D26+D10</f>
        <v>217126.7</v>
      </c>
      <c r="E36" s="38">
        <f>D36/D39*100</f>
        <v>100</v>
      </c>
      <c r="F36" s="38">
        <f>F32+F26+F10</f>
        <v>214977.1</v>
      </c>
      <c r="G36" s="38">
        <f>F36/F39*100</f>
        <v>100</v>
      </c>
      <c r="H36" s="38">
        <f>H32+H26+H10</f>
        <v>203540.1</v>
      </c>
      <c r="I36" s="55">
        <f>H36/H39*100</f>
        <v>100</v>
      </c>
      <c r="J36" s="38">
        <f>J32+J26+J10</f>
        <v>197913.9</v>
      </c>
      <c r="K36" s="62">
        <f>J36/J39*100</f>
        <v>100</v>
      </c>
    </row>
    <row r="37" spans="1:11" x14ac:dyDescent="0.2">
      <c r="A37" s="14" t="s">
        <v>54</v>
      </c>
      <c r="B37" s="55">
        <f>B11+B12+B13+B14+B15+B16+B17+B18+B19+B20+B21+B22+B23+B24+B27+B28+B29</f>
        <v>179337.06000000003</v>
      </c>
      <c r="C37" s="55">
        <f>B37/B39*100</f>
        <v>23.091792112366548</v>
      </c>
      <c r="D37" s="55">
        <f>D11+D12+D13+D14+D15+D16+D17+D18+D19+D20+D22+D27+D28+D29</f>
        <v>189134.5</v>
      </c>
      <c r="E37" s="55">
        <f>D37/D39*100</f>
        <v>87.107895988839687</v>
      </c>
      <c r="F37" s="55">
        <f>F11+F12+F13+F14+F15+F16+F17+F18+F19+F20+F22+F27+F28+F29</f>
        <v>183060.5</v>
      </c>
      <c r="G37" s="55">
        <f>F37/F39*100</f>
        <v>85.153488441327013</v>
      </c>
      <c r="H37" s="55">
        <f>H11+H12+H13+H14+H15+H16+H17+H18+H19+H20+H22+H27+H28+H29</f>
        <v>182282.7</v>
      </c>
      <c r="I37" s="55">
        <f>H37/H39*100</f>
        <v>89.55616116922414</v>
      </c>
      <c r="J37" s="55">
        <f>J11+J12+J13+J14+J15+J16+J17+J18+J19+J20+J22+J27+J28+J29</f>
        <v>176656.5</v>
      </c>
      <c r="K37" s="55">
        <f>J37/J39*100</f>
        <v>89.259268803252326</v>
      </c>
    </row>
    <row r="38" spans="1:11" x14ac:dyDescent="0.2">
      <c r="A38" s="58" t="s">
        <v>55</v>
      </c>
      <c r="B38" s="38">
        <f>B36-B37</f>
        <v>597289.80000000005</v>
      </c>
      <c r="C38" s="55">
        <f>B38/B39*100</f>
        <v>76.908207887633452</v>
      </c>
      <c r="D38" s="38">
        <f>D36-D37</f>
        <v>27992.200000000012</v>
      </c>
      <c r="E38" s="55">
        <f>D38/D39*100</f>
        <v>12.892104011160308</v>
      </c>
      <c r="F38" s="38">
        <f>F36-F37</f>
        <v>31916.600000000006</v>
      </c>
      <c r="G38" s="55">
        <f>F38/F39*100</f>
        <v>14.846511558672995</v>
      </c>
      <c r="H38" s="38">
        <f>H36-H37</f>
        <v>21257.399999999994</v>
      </c>
      <c r="I38" s="55">
        <f>H38/H39*100</f>
        <v>10.443838830775849</v>
      </c>
      <c r="J38" s="38">
        <f>J36-J37</f>
        <v>21257.399999999994</v>
      </c>
      <c r="K38" s="55">
        <f>J38/J39*100</f>
        <v>10.740731196747674</v>
      </c>
    </row>
    <row r="39" spans="1:11" s="60" customFormat="1" x14ac:dyDescent="0.2">
      <c r="A39" s="58" t="s">
        <v>56</v>
      </c>
      <c r="B39" s="61">
        <f>B36</f>
        <v>776626.8600000001</v>
      </c>
      <c r="C39" s="40">
        <v>1</v>
      </c>
      <c r="D39" s="39">
        <f>D36</f>
        <v>217126.7</v>
      </c>
      <c r="E39" s="40">
        <v>1</v>
      </c>
      <c r="F39" s="39">
        <f>F36</f>
        <v>214977.1</v>
      </c>
      <c r="G39" s="40">
        <v>1</v>
      </c>
      <c r="H39" s="39">
        <f>H36</f>
        <v>203540.1</v>
      </c>
      <c r="I39" s="40">
        <v>1</v>
      </c>
      <c r="J39" s="39">
        <f>J36</f>
        <v>197913.9</v>
      </c>
      <c r="K39" s="40">
        <v>1</v>
      </c>
    </row>
    <row r="41" spans="1:11" x14ac:dyDescent="0.2">
      <c r="B41" s="110"/>
      <c r="C41" s="110"/>
      <c r="D41" s="110"/>
      <c r="E41" s="110"/>
      <c r="F41" s="110"/>
      <c r="G41" s="110"/>
      <c r="H41" s="110"/>
      <c r="I41" s="110"/>
      <c r="J41" s="110"/>
    </row>
  </sheetData>
  <mergeCells count="9">
    <mergeCell ref="I1:K1"/>
    <mergeCell ref="A3:K3"/>
    <mergeCell ref="A5:K5"/>
    <mergeCell ref="A7:A8"/>
    <mergeCell ref="B7:C7"/>
    <mergeCell ref="D7:E7"/>
    <mergeCell ref="F7:G7"/>
    <mergeCell ref="H7:I7"/>
    <mergeCell ref="J7:K7"/>
  </mergeCells>
  <pageMargins left="0.59055118110236227" right="0.59055118110236227" top="1.181102362204724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60" zoomScaleNormal="80" workbookViewId="0">
      <selection activeCell="A13" sqref="A13"/>
    </sheetView>
  </sheetViews>
  <sheetFormatPr defaultColWidth="9.140625" defaultRowHeight="12.75" x14ac:dyDescent="0.2"/>
  <cols>
    <col min="1" max="1" width="54.85546875" style="22" customWidth="1"/>
    <col min="2" max="2" width="14.140625" style="22" customWidth="1"/>
    <col min="3" max="3" width="14.7109375" style="22" customWidth="1"/>
    <col min="4" max="4" width="15.42578125" style="22" customWidth="1"/>
    <col min="5" max="5" width="14.42578125" style="22" customWidth="1"/>
    <col min="6" max="6" width="15.140625" style="22" customWidth="1"/>
    <col min="7" max="16384" width="9.140625" style="22"/>
  </cols>
  <sheetData>
    <row r="1" spans="1:10" x14ac:dyDescent="0.2">
      <c r="E1" s="157" t="s">
        <v>87</v>
      </c>
      <c r="F1" s="158"/>
    </row>
    <row r="2" spans="1:10" ht="5.25" customHeight="1" x14ac:dyDescent="0.2"/>
    <row r="3" spans="1:10" ht="30.75" customHeight="1" x14ac:dyDescent="0.2">
      <c r="A3" s="155" t="s">
        <v>43</v>
      </c>
      <c r="B3" s="155"/>
      <c r="C3" s="155"/>
      <c r="D3" s="155"/>
      <c r="E3" s="155"/>
      <c r="F3" s="155"/>
    </row>
    <row r="4" spans="1:10" ht="6.75" customHeight="1" x14ac:dyDescent="0.2"/>
    <row r="5" spans="1:10" ht="13.5" x14ac:dyDescent="0.2">
      <c r="A5" s="156" t="s">
        <v>44</v>
      </c>
      <c r="B5" s="156"/>
      <c r="C5" s="156"/>
      <c r="D5" s="156"/>
      <c r="E5" s="156"/>
      <c r="F5" s="156"/>
      <c r="G5" s="33"/>
      <c r="H5" s="33"/>
      <c r="I5" s="33"/>
      <c r="J5" s="33"/>
    </row>
    <row r="6" spans="1:10" ht="8.25" customHeight="1" x14ac:dyDescent="0.2"/>
    <row r="7" spans="1:10" s="35" customFormat="1" ht="60" x14ac:dyDescent="0.2">
      <c r="A7" s="34" t="s">
        <v>45</v>
      </c>
      <c r="B7" s="34" t="s">
        <v>291</v>
      </c>
      <c r="C7" s="34" t="s">
        <v>292</v>
      </c>
      <c r="D7" s="34" t="s">
        <v>293</v>
      </c>
      <c r="E7" s="34" t="s">
        <v>294</v>
      </c>
      <c r="F7" s="34" t="s">
        <v>295</v>
      </c>
    </row>
    <row r="8" spans="1:10" ht="66" customHeight="1" x14ac:dyDescent="0.25">
      <c r="A8" s="18" t="s">
        <v>96</v>
      </c>
      <c r="B8" s="77">
        <v>12838.4</v>
      </c>
      <c r="C8" s="77">
        <v>782</v>
      </c>
      <c r="D8" s="77"/>
      <c r="E8" s="77"/>
      <c r="F8" s="77"/>
    </row>
    <row r="9" spans="1:10" ht="166.15" customHeight="1" x14ac:dyDescent="0.25">
      <c r="A9" s="64" t="s">
        <v>97</v>
      </c>
      <c r="B9" s="78">
        <v>991.4</v>
      </c>
      <c r="C9" s="78">
        <v>1178.0999999999999</v>
      </c>
      <c r="D9" s="78"/>
      <c r="E9" s="78"/>
      <c r="F9" s="78"/>
    </row>
    <row r="10" spans="1:10" ht="118.9" customHeight="1" x14ac:dyDescent="0.25">
      <c r="A10" s="54" t="s">
        <v>148</v>
      </c>
      <c r="B10" s="77"/>
      <c r="C10" s="77">
        <v>9044.7999999999993</v>
      </c>
      <c r="D10" s="78"/>
      <c r="E10" s="78"/>
      <c r="F10" s="78"/>
    </row>
    <row r="11" spans="1:10" ht="123.6" customHeight="1" x14ac:dyDescent="0.25">
      <c r="A11" s="63" t="s">
        <v>158</v>
      </c>
      <c r="B11" s="77"/>
      <c r="C11" s="77">
        <v>281</v>
      </c>
      <c r="D11" s="78"/>
      <c r="E11" s="78"/>
      <c r="F11" s="78"/>
    </row>
    <row r="12" spans="1:10" ht="48.6" customHeight="1" x14ac:dyDescent="0.25">
      <c r="A12" s="63" t="s">
        <v>319</v>
      </c>
      <c r="B12" s="77">
        <v>916.3</v>
      </c>
      <c r="C12" s="77"/>
      <c r="D12" s="78"/>
      <c r="E12" s="78"/>
      <c r="F12" s="78"/>
    </row>
    <row r="13" spans="1:10" ht="52.15" customHeight="1" x14ac:dyDescent="0.25">
      <c r="A13" s="112" t="s">
        <v>320</v>
      </c>
      <c r="B13" s="77">
        <v>7111.8</v>
      </c>
      <c r="C13" s="77"/>
      <c r="D13" s="78"/>
      <c r="E13" s="78"/>
      <c r="F13" s="78"/>
    </row>
    <row r="14" spans="1:10" s="37" customFormat="1" ht="14.25" x14ac:dyDescent="0.2">
      <c r="A14" s="36" t="s">
        <v>42</v>
      </c>
      <c r="B14" s="79">
        <f t="shared" ref="B14" si="0">SUM(B8:B13)</f>
        <v>21857.899999999998</v>
      </c>
      <c r="C14" s="79">
        <f>SUM(C8:C13)</f>
        <v>11285.9</v>
      </c>
      <c r="D14" s="79">
        <f t="shared" ref="D14:F14" si="1">SUM(D8:D13)</f>
        <v>0</v>
      </c>
      <c r="E14" s="79">
        <f t="shared" si="1"/>
        <v>0</v>
      </c>
      <c r="F14" s="79">
        <f t="shared" si="1"/>
        <v>0</v>
      </c>
    </row>
  </sheetData>
  <mergeCells count="3">
    <mergeCell ref="A3:F3"/>
    <mergeCell ref="A5:F5"/>
    <mergeCell ref="E1:F1"/>
  </mergeCells>
  <pageMargins left="0.59055118110236227" right="0.59055118110236227" top="1.102362204724409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G9" sqref="G9"/>
    </sheetView>
  </sheetViews>
  <sheetFormatPr defaultRowHeight="12.75" x14ac:dyDescent="0.2"/>
  <cols>
    <col min="1" max="1" width="43.28515625" customWidth="1"/>
    <col min="2" max="3" width="10.140625" bestFit="1" customWidth="1"/>
  </cols>
  <sheetData>
    <row r="1" spans="1:16" x14ac:dyDescent="0.2">
      <c r="A1" t="s">
        <v>135</v>
      </c>
    </row>
    <row r="3" spans="1:16" x14ac:dyDescent="0.2">
      <c r="A3" s="66" t="s">
        <v>137</v>
      </c>
      <c r="B3" s="159" t="s">
        <v>140</v>
      </c>
      <c r="C3" s="159"/>
      <c r="D3" s="159"/>
      <c r="E3" s="159" t="s">
        <v>141</v>
      </c>
      <c r="F3" s="159"/>
      <c r="G3" s="159"/>
      <c r="H3" s="159" t="s">
        <v>142</v>
      </c>
      <c r="I3" s="159"/>
      <c r="J3" s="159"/>
      <c r="K3" s="159" t="s">
        <v>143</v>
      </c>
      <c r="L3" s="159"/>
      <c r="M3" s="159"/>
      <c r="N3" s="159" t="s">
        <v>191</v>
      </c>
      <c r="O3" s="159"/>
      <c r="P3" s="159"/>
    </row>
    <row r="4" spans="1:16" ht="39.6" customHeight="1" x14ac:dyDescent="0.2">
      <c r="A4" s="160" t="s">
        <v>136</v>
      </c>
      <c r="B4" s="94" t="s">
        <v>138</v>
      </c>
      <c r="C4" s="68" t="s">
        <v>139</v>
      </c>
      <c r="D4" s="94"/>
      <c r="E4" s="94" t="s">
        <v>138</v>
      </c>
      <c r="F4" s="68" t="s">
        <v>139</v>
      </c>
      <c r="G4" s="94"/>
      <c r="H4" s="94" t="s">
        <v>138</v>
      </c>
      <c r="I4" s="68" t="s">
        <v>139</v>
      </c>
      <c r="J4" s="94"/>
      <c r="K4" s="94" t="s">
        <v>138</v>
      </c>
      <c r="L4" s="68" t="s">
        <v>139</v>
      </c>
      <c r="M4" s="94"/>
      <c r="N4" s="94" t="s">
        <v>138</v>
      </c>
      <c r="O4" s="68" t="s">
        <v>139</v>
      </c>
      <c r="P4" s="94"/>
    </row>
    <row r="5" spans="1:16" x14ac:dyDescent="0.2">
      <c r="A5" s="161"/>
      <c r="B5" s="88">
        <f>(4872*8+4942*4)/12</f>
        <v>4895.333333333333</v>
      </c>
      <c r="C5" s="87">
        <v>838</v>
      </c>
      <c r="D5" s="69">
        <f>B5/C5</f>
        <v>5.8416865552903738</v>
      </c>
      <c r="E5" s="88">
        <v>4969</v>
      </c>
      <c r="F5" s="87">
        <v>839</v>
      </c>
      <c r="G5" s="69">
        <f>E5/F5</f>
        <v>5.9225268176400476</v>
      </c>
      <c r="H5" s="87">
        <v>5005</v>
      </c>
      <c r="I5" s="87">
        <v>844</v>
      </c>
      <c r="J5" s="69">
        <f>H5/I5</f>
        <v>5.9300947867298577</v>
      </c>
      <c r="K5" s="87">
        <v>5005</v>
      </c>
      <c r="L5" s="87">
        <v>854</v>
      </c>
      <c r="M5" s="69">
        <f>K5/L5</f>
        <v>5.860655737704918</v>
      </c>
      <c r="N5" s="87">
        <v>5005</v>
      </c>
      <c r="O5" s="87">
        <v>854</v>
      </c>
      <c r="P5" s="69">
        <f>N5/O5</f>
        <v>5.860655737704918</v>
      </c>
    </row>
    <row r="6" spans="1:16" x14ac:dyDescent="0.2">
      <c r="A6" s="86" t="s">
        <v>190</v>
      </c>
      <c r="B6" s="88">
        <f>(4872*8+4942*4)/12</f>
        <v>4895.333333333333</v>
      </c>
      <c r="C6" s="87">
        <v>395</v>
      </c>
      <c r="D6" s="69">
        <f>B6/C6</f>
        <v>12.393248945147679</v>
      </c>
      <c r="E6" s="88">
        <v>4969</v>
      </c>
      <c r="F6" s="87">
        <v>397</v>
      </c>
      <c r="G6" s="69">
        <f>E6/F6</f>
        <v>12.516372795969774</v>
      </c>
      <c r="H6" s="87">
        <v>5005</v>
      </c>
      <c r="I6" s="87">
        <v>397</v>
      </c>
      <c r="J6" s="69">
        <f>H6/I6</f>
        <v>12.60705289672544</v>
      </c>
      <c r="K6" s="87">
        <v>5005</v>
      </c>
      <c r="L6" s="87">
        <v>397</v>
      </c>
      <c r="M6" s="69">
        <f>K6/L6</f>
        <v>12.60705289672544</v>
      </c>
      <c r="N6" s="87">
        <v>5005</v>
      </c>
      <c r="O6" s="87">
        <v>397</v>
      </c>
      <c r="P6" s="69">
        <f>N6/O6</f>
        <v>12.60705289672544</v>
      </c>
    </row>
    <row r="7" spans="1:16" ht="39.6" customHeight="1" x14ac:dyDescent="0.2">
      <c r="A7" s="67" t="s">
        <v>144</v>
      </c>
      <c r="B7" s="94" t="s">
        <v>138</v>
      </c>
      <c r="C7" s="68" t="s">
        <v>145</v>
      </c>
      <c r="D7" s="66"/>
      <c r="E7" s="94" t="s">
        <v>138</v>
      </c>
      <c r="F7" s="68" t="s">
        <v>145</v>
      </c>
      <c r="G7" s="66"/>
      <c r="H7" s="94" t="s">
        <v>138</v>
      </c>
      <c r="I7" s="68" t="s">
        <v>145</v>
      </c>
      <c r="J7" s="66"/>
      <c r="K7" s="94" t="s">
        <v>138</v>
      </c>
      <c r="L7" s="68" t="s">
        <v>145</v>
      </c>
      <c r="M7" s="66"/>
      <c r="N7" s="94" t="s">
        <v>138</v>
      </c>
      <c r="O7" s="68" t="s">
        <v>145</v>
      </c>
      <c r="P7" s="66"/>
    </row>
    <row r="8" spans="1:16" x14ac:dyDescent="0.2">
      <c r="A8" s="66" t="s">
        <v>9</v>
      </c>
      <c r="B8" s="88">
        <f>(2993*8+3071*4)/12</f>
        <v>3019</v>
      </c>
      <c r="C8" s="88">
        <f>(124*8+126*4)/12</f>
        <v>124.66666666666667</v>
      </c>
      <c r="D8" s="69">
        <f>B8/C8</f>
        <v>24.21657754010695</v>
      </c>
      <c r="E8" s="87">
        <v>3078</v>
      </c>
      <c r="F8" s="87">
        <v>126</v>
      </c>
      <c r="G8" s="69">
        <f>E8/F8</f>
        <v>24.428571428571427</v>
      </c>
      <c r="H8" s="87">
        <v>3106</v>
      </c>
      <c r="I8" s="87">
        <v>126</v>
      </c>
      <c r="J8" s="69">
        <f>H8/I8</f>
        <v>24.650793650793652</v>
      </c>
      <c r="K8" s="87">
        <v>3106</v>
      </c>
      <c r="L8" s="87">
        <v>126</v>
      </c>
      <c r="M8" s="69">
        <f>K8/L8</f>
        <v>24.650793650793652</v>
      </c>
      <c r="N8" s="87">
        <v>3106</v>
      </c>
      <c r="O8" s="87">
        <v>126</v>
      </c>
      <c r="P8" s="69">
        <f>N8/O8</f>
        <v>24.650793650793652</v>
      </c>
    </row>
    <row r="9" spans="1:16" x14ac:dyDescent="0.2">
      <c r="A9" s="66" t="s">
        <v>10</v>
      </c>
      <c r="B9" s="88">
        <f>(1879*8+1871*4)/12</f>
        <v>1876.3333333333333</v>
      </c>
      <c r="C9" s="88">
        <f>(185*8+179*4)/12</f>
        <v>183</v>
      </c>
      <c r="D9" s="69">
        <f>B9/C9</f>
        <v>10.253187613843352</v>
      </c>
      <c r="E9" s="87">
        <v>1891</v>
      </c>
      <c r="F9" s="87">
        <v>179</v>
      </c>
      <c r="G9" s="69">
        <f>E9/F9</f>
        <v>10.564245810055866</v>
      </c>
      <c r="H9" s="87">
        <v>1899</v>
      </c>
      <c r="I9" s="87">
        <v>179</v>
      </c>
      <c r="J9" s="69">
        <f>H9/I9</f>
        <v>10.608938547486034</v>
      </c>
      <c r="K9" s="87">
        <v>1899</v>
      </c>
      <c r="L9" s="87">
        <v>179</v>
      </c>
      <c r="M9" s="69">
        <f>K9/L9</f>
        <v>10.608938547486034</v>
      </c>
      <c r="N9" s="87">
        <v>1899</v>
      </c>
      <c r="O9" s="87">
        <v>179</v>
      </c>
      <c r="P9" s="69">
        <f>N9/O9</f>
        <v>10.608938547486034</v>
      </c>
    </row>
    <row r="10" spans="1:16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20" spans="1:3" x14ac:dyDescent="0.2">
      <c r="A20" s="66" t="s">
        <v>262</v>
      </c>
      <c r="B20" s="107">
        <v>42248</v>
      </c>
      <c r="C20" s="106">
        <v>42614</v>
      </c>
    </row>
    <row r="21" spans="1:3" x14ac:dyDescent="0.2">
      <c r="A21" s="89" t="s">
        <v>192</v>
      </c>
      <c r="B21" s="94">
        <v>30</v>
      </c>
      <c r="C21" s="66"/>
    </row>
    <row r="22" spans="1:3" x14ac:dyDescent="0.2">
      <c r="A22" s="89" t="s">
        <v>193</v>
      </c>
      <c r="B22" s="94">
        <v>28</v>
      </c>
      <c r="C22" s="66"/>
    </row>
    <row r="23" spans="1:3" x14ac:dyDescent="0.2">
      <c r="A23" s="89" t="s">
        <v>194</v>
      </c>
      <c r="B23" s="94">
        <v>25</v>
      </c>
      <c r="C23" s="66"/>
    </row>
    <row r="24" spans="1:3" x14ac:dyDescent="0.2">
      <c r="A24" s="89" t="s">
        <v>195</v>
      </c>
      <c r="B24" s="94">
        <v>34</v>
      </c>
      <c r="C24" s="66"/>
    </row>
    <row r="25" spans="1:3" x14ac:dyDescent="0.2">
      <c r="A25" s="89" t="s">
        <v>215</v>
      </c>
      <c r="B25" s="94">
        <v>9</v>
      </c>
      <c r="C25" s="66"/>
    </row>
    <row r="26" spans="1:3" x14ac:dyDescent="0.2">
      <c r="A26" s="39" t="s">
        <v>196</v>
      </c>
      <c r="B26" s="92">
        <f>SUM(B21:B25)</f>
        <v>126</v>
      </c>
      <c r="C26" s="92">
        <f>SUM(C21:C25)</f>
        <v>0</v>
      </c>
    </row>
    <row r="27" spans="1:3" x14ac:dyDescent="0.2">
      <c r="A27" s="89" t="s">
        <v>197</v>
      </c>
      <c r="B27" s="94">
        <v>4</v>
      </c>
      <c r="C27" s="66"/>
    </row>
    <row r="28" spans="1:3" x14ac:dyDescent="0.2">
      <c r="A28" s="89" t="s">
        <v>198</v>
      </c>
      <c r="B28" s="94">
        <v>20</v>
      </c>
      <c r="C28" s="66"/>
    </row>
    <row r="29" spans="1:3" x14ac:dyDescent="0.2">
      <c r="A29" s="89" t="s">
        <v>199</v>
      </c>
      <c r="B29" s="94">
        <v>9</v>
      </c>
      <c r="C29" s="66"/>
    </row>
    <row r="30" spans="1:3" x14ac:dyDescent="0.2">
      <c r="A30" s="89" t="s">
        <v>200</v>
      </c>
      <c r="B30" s="94">
        <v>8</v>
      </c>
      <c r="C30" s="66"/>
    </row>
    <row r="31" spans="1:3" x14ac:dyDescent="0.2">
      <c r="A31" s="90" t="s">
        <v>201</v>
      </c>
      <c r="B31" s="94">
        <v>8</v>
      </c>
      <c r="C31" s="66"/>
    </row>
    <row r="32" spans="1:3" x14ac:dyDescent="0.2">
      <c r="A32" s="89" t="s">
        <v>202</v>
      </c>
      <c r="B32" s="94">
        <v>9</v>
      </c>
      <c r="C32" s="66"/>
    </row>
    <row r="33" spans="1:3" x14ac:dyDescent="0.2">
      <c r="A33" s="89" t="s">
        <v>203</v>
      </c>
      <c r="B33" s="94">
        <v>7</v>
      </c>
      <c r="C33" s="66"/>
    </row>
    <row r="34" spans="1:3" x14ac:dyDescent="0.2">
      <c r="A34" s="90" t="s">
        <v>204</v>
      </c>
      <c r="B34" s="94">
        <v>9</v>
      </c>
      <c r="C34" s="66"/>
    </row>
    <row r="35" spans="1:3" x14ac:dyDescent="0.2">
      <c r="A35" s="89" t="s">
        <v>205</v>
      </c>
      <c r="B35" s="94">
        <v>5</v>
      </c>
      <c r="C35" s="66"/>
    </row>
    <row r="36" spans="1:3" x14ac:dyDescent="0.2">
      <c r="A36" s="89" t="s">
        <v>206</v>
      </c>
      <c r="B36" s="94">
        <v>11</v>
      </c>
      <c r="C36" s="66"/>
    </row>
    <row r="37" spans="1:3" x14ac:dyDescent="0.2">
      <c r="A37" s="89" t="s">
        <v>207</v>
      </c>
      <c r="B37" s="94">
        <v>11</v>
      </c>
      <c r="C37" s="66"/>
    </row>
    <row r="38" spans="1:3" x14ac:dyDescent="0.2">
      <c r="A38" s="89" t="s">
        <v>208</v>
      </c>
      <c r="B38" s="94">
        <v>11</v>
      </c>
      <c r="C38" s="66"/>
    </row>
    <row r="39" spans="1:3" x14ac:dyDescent="0.2">
      <c r="A39" s="89" t="s">
        <v>209</v>
      </c>
      <c r="B39" s="94">
        <v>11</v>
      </c>
      <c r="C39" s="66"/>
    </row>
    <row r="40" spans="1:3" x14ac:dyDescent="0.2">
      <c r="A40" s="89" t="s">
        <v>210</v>
      </c>
      <c r="B40" s="94">
        <v>11</v>
      </c>
      <c r="C40" s="66"/>
    </row>
    <row r="41" spans="1:3" x14ac:dyDescent="0.2">
      <c r="A41" s="89" t="s">
        <v>211</v>
      </c>
      <c r="B41" s="94">
        <v>18</v>
      </c>
      <c r="C41" s="66"/>
    </row>
    <row r="42" spans="1:3" x14ac:dyDescent="0.2">
      <c r="A42" s="89" t="s">
        <v>212</v>
      </c>
      <c r="B42" s="94">
        <v>27</v>
      </c>
      <c r="C42" s="66"/>
    </row>
    <row r="43" spans="1:3" x14ac:dyDescent="0.2">
      <c r="A43" s="39" t="s">
        <v>213</v>
      </c>
      <c r="B43" s="92">
        <f>SUM(B27:B42)</f>
        <v>179</v>
      </c>
      <c r="C43" s="92">
        <f>SUM(C27:C42)</f>
        <v>0</v>
      </c>
    </row>
    <row r="44" spans="1:3" x14ac:dyDescent="0.2">
      <c r="A44" s="38"/>
      <c r="B44" s="94"/>
      <c r="C44" s="66"/>
    </row>
    <row r="45" spans="1:3" ht="15" x14ac:dyDescent="0.25">
      <c r="A45" s="91" t="s">
        <v>214</v>
      </c>
      <c r="B45" s="94">
        <f>B43+B26</f>
        <v>305</v>
      </c>
      <c r="C45" s="94">
        <f>C43+C26</f>
        <v>0</v>
      </c>
    </row>
  </sheetData>
  <mergeCells count="6">
    <mergeCell ref="N3:P3"/>
    <mergeCell ref="A4:A5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1</vt:lpstr>
      <vt:lpstr>приложение 1 (к отчеты за 2014)</vt:lpstr>
      <vt:lpstr>приложение 2</vt:lpstr>
      <vt:lpstr>приложение 2 (к отчету за 2014)</vt:lpstr>
      <vt:lpstr>приложение 3</vt:lpstr>
      <vt:lpstr>приложение 3 (к отчету за 2014)</vt:lpstr>
      <vt:lpstr>прилож 6</vt:lpstr>
      <vt:lpstr>расчеты к прил1</vt:lpstr>
    </vt:vector>
  </TitlesOfParts>
  <Company>Управление образования Администрации Колпашевского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А. Сергачева</dc:creator>
  <cp:lastModifiedBy>Ольга А. Сорокина</cp:lastModifiedBy>
  <cp:lastPrinted>2015-01-20T05:52:56Z</cp:lastPrinted>
  <dcterms:created xsi:type="dcterms:W3CDTF">2010-12-13T10:00:00Z</dcterms:created>
  <dcterms:modified xsi:type="dcterms:W3CDTF">2015-01-20T05:54:13Z</dcterms:modified>
</cp:coreProperties>
</file>