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602" windowWidth="15134" windowHeight="8124" activeTab="1"/>
  </bookViews>
  <sheets>
    <sheet name="приложение 1" sheetId="10" r:id="rId1"/>
    <sheet name="приложение 2" sheetId="5" r:id="rId2"/>
    <sheet name="приложение 3 " sheetId="6" r:id="rId3"/>
    <sheet name="прилож 6" sheetId="3" r:id="rId4"/>
    <sheet name="расчеты к прил1" sheetId="11" r:id="rId5"/>
  </sheets>
  <calcPr calcId="145621"/>
</workbook>
</file>

<file path=xl/calcChain.xml><?xml version="1.0" encoding="utf-8"?>
<calcChain xmlns="http://schemas.openxmlformats.org/spreadsheetml/2006/main">
  <c r="I33" i="6" l="1"/>
  <c r="G33" i="6"/>
  <c r="I31" i="6"/>
  <c r="G31" i="6"/>
  <c r="E33" i="6"/>
  <c r="I29" i="6"/>
  <c r="I28" i="6"/>
  <c r="G29" i="6"/>
  <c r="G28" i="6"/>
  <c r="E29" i="6"/>
  <c r="E28" i="6"/>
  <c r="E31" i="6"/>
  <c r="C33" i="6"/>
  <c r="C31" i="6"/>
  <c r="C29" i="6"/>
  <c r="C28" i="6"/>
  <c r="J10" i="6"/>
  <c r="H10" i="6"/>
  <c r="F10" i="6"/>
  <c r="D10" i="6"/>
  <c r="B10" i="6"/>
  <c r="J13" i="6"/>
  <c r="H13" i="6"/>
  <c r="H49" i="5"/>
  <c r="H88" i="5"/>
  <c r="H52" i="5"/>
  <c r="H62" i="5"/>
  <c r="H80" i="5"/>
  <c r="H15" i="5"/>
  <c r="H14" i="5"/>
  <c r="H23" i="5" s="1"/>
  <c r="H36" i="5"/>
  <c r="H41" i="5" s="1"/>
  <c r="K39" i="5"/>
  <c r="J39" i="5"/>
  <c r="J41" i="5" s="1"/>
  <c r="K20" i="5"/>
  <c r="J20" i="5"/>
  <c r="K19" i="5"/>
  <c r="J19" i="5"/>
  <c r="K35" i="5"/>
  <c r="J35" i="5"/>
  <c r="I41" i="5"/>
  <c r="G41" i="5"/>
  <c r="I20" i="5"/>
  <c r="I23" i="5"/>
  <c r="J23" i="5"/>
  <c r="K23" i="5"/>
  <c r="G23" i="5"/>
  <c r="I19" i="5"/>
  <c r="I35" i="5"/>
  <c r="K41" i="5" l="1"/>
  <c r="J32" i="6" l="1"/>
  <c r="H32" i="6"/>
  <c r="F32" i="6"/>
  <c r="I39" i="5"/>
  <c r="K94" i="5" l="1"/>
  <c r="J94" i="5"/>
  <c r="I94" i="5"/>
  <c r="G94" i="5"/>
  <c r="K50" i="5"/>
  <c r="J50" i="5"/>
  <c r="I50" i="5"/>
  <c r="G50" i="5"/>
  <c r="H46" i="5"/>
  <c r="H44" i="5"/>
  <c r="H11" i="5"/>
  <c r="P9" i="11"/>
  <c r="M9" i="11"/>
  <c r="J9" i="11"/>
  <c r="G9" i="11"/>
  <c r="C9" i="11"/>
  <c r="B9" i="11"/>
  <c r="P8" i="11"/>
  <c r="M8" i="11"/>
  <c r="J8" i="11"/>
  <c r="G8" i="11"/>
  <c r="C8" i="11"/>
  <c r="B8" i="11"/>
  <c r="P6" i="11"/>
  <c r="M6" i="11"/>
  <c r="J6" i="11"/>
  <c r="G6" i="11"/>
  <c r="B6" i="11"/>
  <c r="D6" i="11" s="1"/>
  <c r="P5" i="11"/>
  <c r="M5" i="11"/>
  <c r="J5" i="11"/>
  <c r="G5" i="11"/>
  <c r="B5" i="11"/>
  <c r="D5" i="11" s="1"/>
  <c r="D9" i="11" l="1"/>
  <c r="K95" i="5"/>
  <c r="H94" i="5"/>
  <c r="G95" i="5"/>
  <c r="D8" i="11"/>
  <c r="J95" i="5"/>
  <c r="H50" i="5"/>
  <c r="I95" i="5"/>
  <c r="H95" i="5" l="1"/>
  <c r="F12" i="3"/>
  <c r="E12" i="3"/>
  <c r="D12" i="3"/>
  <c r="B12" i="3"/>
  <c r="C12" i="3"/>
  <c r="B34" i="6" l="1"/>
  <c r="J35" i="6"/>
  <c r="H35" i="6"/>
  <c r="F35" i="6"/>
  <c r="D35" i="6"/>
  <c r="B40" i="6"/>
  <c r="B35" i="6" s="1"/>
  <c r="J41" i="6" l="1"/>
  <c r="J9" i="6" s="1"/>
  <c r="H41" i="6"/>
  <c r="H9" i="6" s="1"/>
  <c r="B41" i="6"/>
  <c r="B45" i="6" s="1"/>
  <c r="B46" i="6" s="1"/>
  <c r="J43" i="6" l="1"/>
  <c r="J45" i="6"/>
  <c r="H43" i="6"/>
  <c r="H45" i="6"/>
  <c r="B9" i="6"/>
  <c r="B48" i="6"/>
  <c r="C30" i="6" s="1"/>
  <c r="D41" i="6"/>
  <c r="D9" i="6" s="1"/>
  <c r="F41" i="6"/>
  <c r="F9" i="6" s="1"/>
  <c r="J48" i="6" l="1"/>
  <c r="J46" i="6"/>
  <c r="J47" i="6" s="1"/>
  <c r="H48" i="6"/>
  <c r="I30" i="6" s="1"/>
  <c r="H46" i="6"/>
  <c r="H47" i="6" s="1"/>
  <c r="C32" i="6"/>
  <c r="C26" i="6"/>
  <c r="C25" i="6"/>
  <c r="C11" i="6"/>
  <c r="C27" i="6"/>
  <c r="C21" i="6"/>
  <c r="C13" i="6"/>
  <c r="C12" i="6"/>
  <c r="C24" i="6"/>
  <c r="C39" i="6"/>
  <c r="B43" i="6"/>
  <c r="C43" i="6" s="1"/>
  <c r="C22" i="6"/>
  <c r="C23" i="6"/>
  <c r="C36" i="6"/>
  <c r="C40" i="6"/>
  <c r="C37" i="6"/>
  <c r="C38" i="6"/>
  <c r="C42" i="6"/>
  <c r="C20" i="6"/>
  <c r="C19" i="6"/>
  <c r="C18" i="6"/>
  <c r="C17" i="6"/>
  <c r="C15" i="6"/>
  <c r="C14" i="6"/>
  <c r="C16" i="6"/>
  <c r="C34" i="6"/>
  <c r="B47" i="6"/>
  <c r="C45" i="6"/>
  <c r="C10" i="6"/>
  <c r="C46" i="6"/>
  <c r="C9" i="6"/>
  <c r="D45" i="6"/>
  <c r="F45" i="6"/>
  <c r="F46" i="6" s="1"/>
  <c r="C41" i="6"/>
  <c r="C35" i="6"/>
  <c r="K30" i="6" l="1"/>
  <c r="K31" i="6"/>
  <c r="K29" i="6"/>
  <c r="K33" i="6"/>
  <c r="K28" i="6"/>
  <c r="I41" i="6"/>
  <c r="K23" i="6"/>
  <c r="I32" i="6"/>
  <c r="K10" i="6"/>
  <c r="K34" i="6"/>
  <c r="K35" i="6"/>
  <c r="K14" i="6"/>
  <c r="K39" i="6"/>
  <c r="K41" i="6"/>
  <c r="K43" i="6"/>
  <c r="K12" i="6"/>
  <c r="K38" i="6"/>
  <c r="K24" i="6"/>
  <c r="K15" i="6"/>
  <c r="K32" i="6"/>
  <c r="K9" i="6"/>
  <c r="K37" i="6"/>
  <c r="K22" i="6"/>
  <c r="K45" i="6"/>
  <c r="K13" i="6"/>
  <c r="I45" i="6"/>
  <c r="K25" i="6"/>
  <c r="D46" i="6"/>
  <c r="D47" i="6" s="1"/>
  <c r="K11" i="6"/>
  <c r="K18" i="6"/>
  <c r="K19" i="6"/>
  <c r="K36" i="6"/>
  <c r="K26" i="6"/>
  <c r="K16" i="6"/>
  <c r="K20" i="6"/>
  <c r="K42" i="6"/>
  <c r="K46" i="6"/>
  <c r="I13" i="6"/>
  <c r="I42" i="6"/>
  <c r="I25" i="6"/>
  <c r="I10" i="6"/>
  <c r="I18" i="6"/>
  <c r="I21" i="6"/>
  <c r="I38" i="6"/>
  <c r="K17" i="6"/>
  <c r="I11" i="6"/>
  <c r="I16" i="6"/>
  <c r="I37" i="6"/>
  <c r="I20" i="6"/>
  <c r="I22" i="6"/>
  <c r="I27" i="6"/>
  <c r="I35" i="6"/>
  <c r="I46" i="6"/>
  <c r="I43" i="6"/>
  <c r="I34" i="6"/>
  <c r="I14" i="6"/>
  <c r="I19" i="6"/>
  <c r="I40" i="6"/>
  <c r="I39" i="6"/>
  <c r="I26" i="6"/>
  <c r="I9" i="6"/>
  <c r="I12" i="6"/>
  <c r="I15" i="6"/>
  <c r="I36" i="6"/>
  <c r="I23" i="6"/>
  <c r="I24" i="6"/>
  <c r="I17" i="6"/>
  <c r="K27" i="6"/>
  <c r="K21" i="6"/>
  <c r="C47" i="6"/>
  <c r="K47" i="6"/>
  <c r="I47" i="6"/>
  <c r="F43" i="6"/>
  <c r="D43" i="6"/>
  <c r="D48" i="6"/>
  <c r="E30" i="6" s="1"/>
  <c r="F48" i="6"/>
  <c r="G30" i="6" s="1"/>
  <c r="F47" i="6"/>
  <c r="E32" i="6" l="1"/>
  <c r="G11" i="6"/>
  <c r="G32" i="6"/>
  <c r="G38" i="6"/>
  <c r="G26" i="6"/>
  <c r="G25" i="6"/>
  <c r="G27" i="6"/>
  <c r="G21" i="6"/>
  <c r="E26" i="6"/>
  <c r="E25" i="6"/>
  <c r="E27" i="6"/>
  <c r="E21" i="6"/>
  <c r="G24" i="6"/>
  <c r="G39" i="6"/>
  <c r="E24" i="6"/>
  <c r="E39" i="6"/>
  <c r="G22" i="6"/>
  <c r="G23" i="6"/>
  <c r="E22" i="6"/>
  <c r="E23" i="6"/>
  <c r="G42" i="6"/>
  <c r="G20" i="6"/>
  <c r="E42" i="6"/>
  <c r="E20" i="6"/>
  <c r="E40" i="6"/>
  <c r="E37" i="6"/>
  <c r="E38" i="6"/>
  <c r="E36" i="6"/>
  <c r="G40" i="6"/>
  <c r="G37" i="6"/>
  <c r="G36" i="6"/>
  <c r="G12" i="6"/>
  <c r="G19" i="6"/>
  <c r="G18" i="6"/>
  <c r="G17" i="6"/>
  <c r="G16" i="6"/>
  <c r="G15" i="6"/>
  <c r="G14" i="6"/>
  <c r="G13" i="6"/>
  <c r="G34" i="6"/>
  <c r="E34" i="6"/>
  <c r="E11" i="6"/>
  <c r="E19" i="6"/>
  <c r="E17" i="6"/>
  <c r="E15" i="6"/>
  <c r="E12" i="6"/>
  <c r="E18" i="6"/>
  <c r="E16" i="6"/>
  <c r="E14" i="6"/>
  <c r="E13" i="6"/>
  <c r="E9" i="6"/>
  <c r="G45" i="6"/>
  <c r="E47" i="6"/>
  <c r="G47" i="6"/>
  <c r="E45" i="6"/>
  <c r="G35" i="6"/>
  <c r="G10" i="6"/>
  <c r="G46" i="6"/>
  <c r="G41" i="6"/>
  <c r="E35" i="6"/>
  <c r="E46" i="6"/>
  <c r="E10" i="6"/>
  <c r="E41" i="6"/>
  <c r="E43" i="6"/>
  <c r="G43" i="6"/>
  <c r="G9" i="6"/>
</calcChain>
</file>

<file path=xl/sharedStrings.xml><?xml version="1.0" encoding="utf-8"?>
<sst xmlns="http://schemas.openxmlformats.org/spreadsheetml/2006/main" count="419" uniqueCount="292">
  <si>
    <t xml:space="preserve">ХАРАКТЕРИСТИКА ЦЕЛЕЙ, ЗАДАЧ И ПОКАЗАТЕЛЕЙ ИХ ДОСТИЖЕНИЯ </t>
  </si>
  <si>
    <t>Цели, задачи, показатели</t>
  </si>
  <si>
    <t>Ед. измерения</t>
  </si>
  <si>
    <t>Значение</t>
  </si>
  <si>
    <t>Год достижения</t>
  </si>
  <si>
    <t>%</t>
  </si>
  <si>
    <t>Задача 1.1. Обеспечение функционирования и развития муниципальной образовательной сети с учетом потребностей населения в образовательных услугах.</t>
  </si>
  <si>
    <t>чел.</t>
  </si>
  <si>
    <t xml:space="preserve"> -  в том числе на одного учителя.</t>
  </si>
  <si>
    <t xml:space="preserve"> - в городском поселении</t>
  </si>
  <si>
    <t xml:space="preserve"> - в сельской местности</t>
  </si>
  <si>
    <t>Задача 1.2. Содействие воспитанию и социализации детей, формированию здорового образа жизни.</t>
  </si>
  <si>
    <t>Задача 1.3. Совершенствование управления системой образования.</t>
  </si>
  <si>
    <t>ед.</t>
  </si>
  <si>
    <t>И НЕПРОГРАММНОЙ ДЕЯТЕЛЬНОСТИ СБП</t>
  </si>
  <si>
    <r>
      <t xml:space="preserve">СБП    </t>
    </r>
    <r>
      <rPr>
        <b/>
        <i/>
        <u/>
        <sz val="10"/>
        <rFont val="Arial Cyr"/>
        <charset val="204"/>
      </rPr>
      <t xml:space="preserve"> Управление образования Администрации Колпашевского района</t>
    </r>
  </si>
  <si>
    <t>№ п/п</t>
  </si>
  <si>
    <t>Наименование</t>
  </si>
  <si>
    <t>Код бюджетной классификации</t>
  </si>
  <si>
    <t>раздел</t>
  </si>
  <si>
    <t>подраздел</t>
  </si>
  <si>
    <t>целевая статья</t>
  </si>
  <si>
    <t>вид расходов</t>
  </si>
  <si>
    <t>1.</t>
  </si>
  <si>
    <t>2.</t>
  </si>
  <si>
    <t>Ведомственные целевые программы</t>
  </si>
  <si>
    <t>ВЦП "Организация отдыха детей Колпашевского района в каникулярное время"</t>
  </si>
  <si>
    <t>Итого по ведомственным целевым программам</t>
  </si>
  <si>
    <t>Непрограммная деятельность</t>
  </si>
  <si>
    <t>Дошкольное образование</t>
  </si>
  <si>
    <t>07</t>
  </si>
  <si>
    <t>01</t>
  </si>
  <si>
    <t>4209900</t>
  </si>
  <si>
    <t>Школы-детские сады, школы начальные, неполные средние и средние</t>
  </si>
  <si>
    <t>02</t>
  </si>
  <si>
    <t>Физкультурно-оздоровительная работа и спортивные мероприятия</t>
  </si>
  <si>
    <t>09</t>
  </si>
  <si>
    <t>Учреждения по внешкольной работе с детьми</t>
  </si>
  <si>
    <t>Другие вопросы в области образования</t>
  </si>
  <si>
    <t>0020400</t>
  </si>
  <si>
    <t>Итого по непрограммной деятельности</t>
  </si>
  <si>
    <t>Всего:</t>
  </si>
  <si>
    <t>ИНФОРМАЦИЯ О ПЛАНИРУЕМЫХ К РЕАЛИЗАЦИИ СБП ПЕРЕДАННЫХ И/ИЛИ ПЕРЕДАВАЕМЫХ ПОЛНОМОЧИЙ СУБЪЕКТА РОССИЙСКОЙ ФЕДЕРАЦИИ</t>
  </si>
  <si>
    <r>
      <t xml:space="preserve">СБП </t>
    </r>
    <r>
      <rPr>
        <b/>
        <i/>
        <sz val="10"/>
        <rFont val="Times New Roman"/>
        <family val="1"/>
        <charset val="204"/>
      </rPr>
      <t>Управление образование администрации Колпашевского района</t>
    </r>
  </si>
  <si>
    <t>Наименование переданных/ передаваемых полномочий</t>
  </si>
  <si>
    <t>РАСПРЕДЕЛЕНИЕ СРЕДСТВ СУБЪЕКТА БЮДЖЕТНОГО ПЛАНИРОВАНИЯ ПО ЦЕЛЯМ, ЗАДАЧАМ И ПРОГРАММАМ</t>
  </si>
  <si>
    <t>Цели, задачи и программы</t>
  </si>
  <si>
    <t>тыс.руб.</t>
  </si>
  <si>
    <t>удельный вес</t>
  </si>
  <si>
    <t>Не распределено по программам</t>
  </si>
  <si>
    <t>Распределено средств по целям, - всего</t>
  </si>
  <si>
    <t xml:space="preserve">в том числе: </t>
  </si>
  <si>
    <t>распределено по задачам</t>
  </si>
  <si>
    <t>распределено по программам</t>
  </si>
  <si>
    <t>Не распределено по целям, задачам и программам</t>
  </si>
  <si>
    <t>Итого: бюджет субъекта бюджетного планирования</t>
  </si>
  <si>
    <t>11</t>
  </si>
  <si>
    <t>13</t>
  </si>
  <si>
    <t>2.1</t>
  </si>
  <si>
    <t>2.2</t>
  </si>
  <si>
    <t>0700400</t>
  </si>
  <si>
    <r>
      <t xml:space="preserve">СБП </t>
    </r>
    <r>
      <rPr>
        <b/>
        <i/>
        <sz val="8"/>
        <rFont val="Times New Roman"/>
        <family val="1"/>
        <charset val="204"/>
      </rPr>
      <t>Управление образования администрации Колпашевского района</t>
    </r>
  </si>
  <si>
    <r>
      <t xml:space="preserve">Показатель. </t>
    </r>
    <r>
      <rPr>
        <sz val="8"/>
        <rFont val="Times New Roman"/>
        <family val="1"/>
        <charset val="204"/>
      </rPr>
      <t>Количество плановых и внеплановых проверок по исполнению законодательства в сфере образования, в том числе в сфере бюджетного законодательства.</t>
    </r>
  </si>
  <si>
    <r>
      <t xml:space="preserve">Показатель. </t>
    </r>
    <r>
      <rPr>
        <sz val="8"/>
        <rFont val="Times New Roman"/>
        <family val="1"/>
        <charset val="204"/>
      </rPr>
      <t>Удельный вес педагогических работников, имеющих квалификационную категорию от общего количества педагогов, работающих в муниципальных образовательных учреждениях.</t>
    </r>
  </si>
  <si>
    <t>1.2.</t>
  </si>
  <si>
    <t>1.3.</t>
  </si>
  <si>
    <t>244</t>
  </si>
  <si>
    <t>622</t>
  </si>
  <si>
    <t>121</t>
  </si>
  <si>
    <t>122</t>
  </si>
  <si>
    <t>0920313</t>
  </si>
  <si>
    <t>2.3</t>
  </si>
  <si>
    <t>2.4</t>
  </si>
  <si>
    <t>ВЦП "Создание условий и предоставление услуг по дополнительному образованию в учреждениях дополнительного образования детей"</t>
  </si>
  <si>
    <t>2.5</t>
  </si>
  <si>
    <t>6223957</t>
  </si>
  <si>
    <t>4219905</t>
  </si>
  <si>
    <t>6223744</t>
  </si>
  <si>
    <t>6223848</t>
  </si>
  <si>
    <t>6223952</t>
  </si>
  <si>
    <t>244       612      622</t>
  </si>
  <si>
    <t>07        07</t>
  </si>
  <si>
    <t>07      07</t>
  </si>
  <si>
    <t>02         02</t>
  </si>
  <si>
    <t>Приложение № 1 к Докладу</t>
  </si>
  <si>
    <t>Приложение № 2 к Докладу</t>
  </si>
  <si>
    <t>Приложение № 6 к Докладу</t>
  </si>
  <si>
    <t>Приложение № 3 к Докладу</t>
  </si>
  <si>
    <t>6224043</t>
  </si>
  <si>
    <t>6224044</t>
  </si>
  <si>
    <t>01          09</t>
  </si>
  <si>
    <t>6223951</t>
  </si>
  <si>
    <t>6223953</t>
  </si>
  <si>
    <t>6223954</t>
  </si>
  <si>
    <t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</si>
  <si>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родителей,- выпускников муниципальных образовательных учреждений, находящихся 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</si>
  <si>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612</t>
  </si>
  <si>
    <r>
      <t>Показатель конечного результата 1.</t>
    </r>
    <r>
      <rPr>
        <sz val="8"/>
        <rFont val="Times New Roman"/>
        <family val="1"/>
        <charset val="204"/>
      </rPr>
      <t xml:space="preserve"> Доля населения, положительно оценивающего уровень общего  и дополнительного образования.</t>
    </r>
  </si>
  <si>
    <r>
      <t xml:space="preserve">Показатель.  </t>
    </r>
    <r>
      <rPr>
        <sz val="8"/>
        <rFont val="Times New Roman"/>
        <family val="1"/>
        <charset val="204"/>
      </rPr>
      <t>Доля муниципальных образовательных организаций, в отношении которых применяется система оценки эффективности деятельности муниципальных образовательных организаций.</t>
    </r>
  </si>
  <si>
    <r>
      <t xml:space="preserve">Показатель. </t>
    </r>
    <r>
      <rPr>
        <sz val="8"/>
        <rFont val="Times New Roman"/>
        <family val="1"/>
        <charset val="204"/>
      </rPr>
      <t>Доля муниципальных образовательных организаций, переведенных на новую (отраслевую) систему оплаты труда, ориентированную на результат.</t>
    </r>
  </si>
  <si>
    <r>
      <t xml:space="preserve">Показатель: </t>
    </r>
    <r>
      <rPr>
        <sz val="8"/>
        <rFont val="Times New Roman"/>
        <family val="1"/>
        <charset val="204"/>
      </rPr>
      <t>Доля муниципальных образовательных организаций, переведенных,
на нормативное подушевое финансирование.</t>
    </r>
  </si>
  <si>
    <r>
      <t>Показатель</t>
    </r>
    <r>
      <rPr>
        <sz val="8"/>
        <rFont val="Times New Roman"/>
        <family val="1"/>
        <charset val="204"/>
      </rPr>
      <t>. Численность обучающихся, приходящихся на одного работающего в муниципальных общеобразовательных организациях, - всего</t>
    </r>
  </si>
  <si>
    <t>Показатель. Средняя наполняемость классов в муниципальных общеобразовательных организациях:</t>
  </si>
  <si>
    <t>МП "Профилактика правонарушений среди несовершеннолетних на территории муниципального образования «Колпашевский район» на 2013-2015 годы»</t>
  </si>
  <si>
    <t>ВЦП "Содействие функционированию дошкольных образовательных организаций"</t>
  </si>
  <si>
    <t>ВЦП "Создание условий и предоставление услуг по дополнительному образованию в организациях дополнительного образования детей"</t>
  </si>
  <si>
    <t>Цель 1: обеспечение доступности качественного общего и дополнительного образования независимо от места жительства, состояния здоровья  обучающихся, социального положения и доходов семей.</t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</si>
  <si>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обучающихся, охваченных всеми формами отдыха детей в каникулярное время (от общего количества обучающихся в муниципальных общеобразовательных организациях).</t>
    </r>
  </si>
  <si>
    <r>
      <t xml:space="preserve">Показатель конечного результата 2. </t>
    </r>
    <r>
      <rPr>
        <sz val="8"/>
        <rFont val="Times New Roman"/>
        <family val="1"/>
        <charset val="204"/>
      </rPr>
      <t xml:space="preserve"> Удельный вес детей первой и второй групп здоровья в общей численности обучающихся  муниципальных общеобразовательных организаций.</t>
    </r>
  </si>
  <si>
    <t>ВЦП "Обеспечение питанием детей из малоимущих семей в муниципальных общеобразовательных организациях"</t>
  </si>
  <si>
    <r>
      <t>Показатель :</t>
    </r>
    <r>
      <rPr>
        <sz val="8"/>
        <rFont val="Times New Roman"/>
        <family val="1"/>
        <charset val="204"/>
      </rPr>
      <t>Удельный вес детей, в возрасте от 3-7 лет, охваченных дошкольным образованием в образовательных организациях, реализующих образовательную программу дошкольного образования в общей численности детей данного возраста.</t>
    </r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</si>
  <si>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 в муниципальных общеобразовательных организациях, охваченных горячим питанием (от общего количества обучающихся в муниципальных общеобразовательных организациях).</t>
    </r>
  </si>
  <si>
    <t>ВЦП "Создание условий для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 МО "Колпашевский район"</t>
  </si>
  <si>
    <t xml:space="preserve">ВЦП "Создание условий для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общеобразовательных учреждениях МО «Колпашевский район" </t>
  </si>
  <si>
    <t>ВЦП "Содействие развитию физкультурно-спортивных мероприятий среди школьников муниципального образования "Колпашевский район "</t>
  </si>
  <si>
    <t>1.7.</t>
  </si>
  <si>
    <t>01      02</t>
  </si>
  <si>
    <t>ВЦП «Содействие развитию физкультурно – спортивных мероприятий среди школьников муниципального образования «Колпашевский район»</t>
  </si>
  <si>
    <t xml:space="preserve">МП «Доступная среда на 2014-2016 годы» </t>
  </si>
  <si>
    <r>
      <rPr>
        <u/>
        <sz val="8"/>
        <rFont val="Times New Roman"/>
        <family val="1"/>
        <charset val="204"/>
      </rPr>
      <t xml:space="preserve">Показатель. </t>
    </r>
    <r>
      <rPr>
        <sz val="8"/>
        <rFont val="Times New Roman"/>
        <family val="1"/>
        <charset val="204"/>
      </rPr>
      <t>Охват питанием учащихся из малоимущих семей (от общего количества детей, имеющих статус малоимущей семьи).</t>
    </r>
  </si>
  <si>
    <t>МП "Развитие инфраструктуры муниципальных образовательных организаций Колпашевского района на 2014-2018 годы"</t>
  </si>
  <si>
    <t>МП "Развитие системы дополнительного образования в Колпашевском районе на базе муниципальных образовательных организаций дополнительного образования детей на 2014-2020 годы"</t>
  </si>
  <si>
    <t xml:space="preserve">ИНФОРМАЦИЯ О МУНИЦИПАЛЬНЫХ И ВЕДОМСТВЕНЫХ ЦЕЛЕВЫХ ПРОГРАММАХ </t>
  </si>
  <si>
    <t>Муниципальные программы</t>
  </si>
  <si>
    <t>Итого по муниципальным программам</t>
  </si>
  <si>
    <r>
      <t>Показатель.</t>
    </r>
    <r>
      <rPr>
        <sz val="8"/>
        <rFont val="Times New Roman"/>
        <family val="1"/>
        <charset val="204"/>
      </rPr>
      <t xml:space="preserve"> Удельный вес обучающихся, охваченных всеми формами отдыха детей в каникулярное время на базе муниципальных образовательных организаций   (от общего количества обучающихся в муниципальных общеобразовательных организациях).</t>
    </r>
  </si>
  <si>
    <t>Численность обучающихся, приходящихся на одного работающего в муниципальных общеобразовательных организациях, - всего</t>
  </si>
  <si>
    <t>Показатели</t>
  </si>
  <si>
    <t>об-ся</t>
  </si>
  <si>
    <t>числ. раб.</t>
  </si>
  <si>
    <t>2014 год</t>
  </si>
  <si>
    <t>2015 год</t>
  </si>
  <si>
    <t>2016 год</t>
  </si>
  <si>
    <t>2017 год</t>
  </si>
  <si>
    <t>Средняя наполняемость классов в муниципальных общеобразовательных организациях:</t>
  </si>
  <si>
    <t>классы</t>
  </si>
  <si>
    <t>6225959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</si>
  <si>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огранизациях, бесплатным двухразовым питанием</t>
  </si>
  <si>
    <t>6223747</t>
  </si>
  <si>
    <t>852</t>
  </si>
  <si>
    <t>242</t>
  </si>
  <si>
    <t>6223963</t>
  </si>
  <si>
    <t>0700500</t>
  </si>
  <si>
    <t>6224047</t>
  </si>
  <si>
    <t>Осуществление отдельных государственных полномочий по предоставлению бесплатной методической, психолого - педагогической, диагностической и консультативной помощи в консультационных центрах, созданных в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</si>
  <si>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6224046</t>
  </si>
  <si>
    <t>5210110</t>
  </si>
  <si>
    <t xml:space="preserve"> 02</t>
  </si>
  <si>
    <t>244    611    621    622</t>
  </si>
  <si>
    <t>6226446</t>
  </si>
  <si>
    <t>5221300</t>
  </si>
  <si>
    <t>0920332</t>
  </si>
  <si>
    <t>МП "Повышение общественной безопасности на территории муниципального образования "Колпашевский район" на 2013-2018 годы"</t>
  </si>
  <si>
    <t>07       07</t>
  </si>
  <si>
    <t>02     09</t>
  </si>
  <si>
    <t>07     07      03</t>
  </si>
  <si>
    <t>02      09      14</t>
  </si>
  <si>
    <t>611       612        621       622     870</t>
  </si>
  <si>
    <t>Задача 1.2. Содействие воспитанию и социализации детей, формированию здорового образа жизни</t>
  </si>
  <si>
    <t>Цель 1: обеспечение доступности качественного  общего и дополнительного образования независимо от места жительства, состояния здоровья  обучающихся, социального положения и доходов семей</t>
  </si>
  <si>
    <t>Задача 1.1. Обеспечение функционирования и развития муниципальной образовательной сети с учетом потребностей населения в образовательных услугах</t>
  </si>
  <si>
    <r>
      <t>Показатель :</t>
    </r>
    <r>
      <rPr>
        <sz val="8"/>
        <rFont val="Times New Roman"/>
        <family val="1"/>
        <charset val="204"/>
      </rPr>
      <t>Удельный вес детей в возрасте от 6 до 18 лет, охваченных дополнительным образованием в муниципальных организациях дополнительного образования  в общей численности детей школьного  возраста.</t>
    </r>
  </si>
  <si>
    <r>
      <t>Показатель :</t>
    </r>
    <r>
      <rPr>
        <sz val="8"/>
        <rFont val="Times New Roman"/>
        <family val="1"/>
        <charset val="204"/>
      </rPr>
      <t>Удельный вес детей в возрасте от 7 до 18 лет, охваченных программами начального общего, основного общего, среднего  общего образования, от общего количества детей данного возраста.</t>
    </r>
  </si>
  <si>
    <r>
      <t xml:space="preserve">Показатель. </t>
    </r>
    <r>
      <rPr>
        <sz val="8"/>
        <rFont val="Times New Roman"/>
        <family val="1"/>
        <charset val="204"/>
      </rPr>
      <t>Удельный вес обучающихся в муниципальных общеобразовательных организациях, принявших участие  в  спортивных соревнованиях районного, регионального, межрегионального и федерального уровней.</t>
    </r>
  </si>
  <si>
    <t>Отчетный финансовый год (факт) 2014</t>
  </si>
  <si>
    <t>Текущий финансовый год  2015</t>
  </si>
  <si>
    <t>Очередной финансовый год (план) 2016</t>
  </si>
  <si>
    <t>1й год планового периода (прогноз) 2017</t>
  </si>
  <si>
    <t>2й год планового периода (прогноз) 2018</t>
  </si>
  <si>
    <t xml:space="preserve"> -  в том числе на одного учителя</t>
  </si>
  <si>
    <t>2018 год</t>
  </si>
  <si>
    <t>Отчетный финансовый год 2014 (факт)</t>
  </si>
  <si>
    <t>Очередной финансовый год 2016 (план)</t>
  </si>
  <si>
    <t>1й год планового периода  2017 (прогноз)</t>
  </si>
  <si>
    <t>2й год планового периода 2018 (прогноз)</t>
  </si>
  <si>
    <t xml:space="preserve">Отчетный финансовый год (факт) 2014 год </t>
  </si>
  <si>
    <t>Текущий финансовый год  2015 год</t>
  </si>
  <si>
    <t>Очередной финансовый год (план) 2016 год</t>
  </si>
  <si>
    <t>Первый год планового периода, прогноз, 2017 год</t>
  </si>
  <si>
    <t>Второй год планового периода прогноз, 2018 год</t>
  </si>
  <si>
    <t>7951501 7951502 7951503 7951504 7951505 7951506 7951507 7951510 7951511</t>
  </si>
  <si>
    <t>7951801 7951802 7951809 7951810</t>
  </si>
  <si>
    <t xml:space="preserve">622    870    612 </t>
  </si>
  <si>
    <t>07      01</t>
  </si>
  <si>
    <t>02      13</t>
  </si>
  <si>
    <t xml:space="preserve">111       112      242      244     611      612      621     852                  622   </t>
  </si>
  <si>
    <t xml:space="preserve">111     244     611      621           </t>
  </si>
  <si>
    <t>611       612        244</t>
  </si>
  <si>
    <t>Государственные программы</t>
  </si>
  <si>
    <t>612    622</t>
  </si>
  <si>
    <t>07      07      07</t>
  </si>
  <si>
    <t>01      02      09</t>
  </si>
  <si>
    <t>612    622    360</t>
  </si>
  <si>
    <t>111    244     360     611     621</t>
  </si>
  <si>
    <t>Итого по государственным программам</t>
  </si>
  <si>
    <t>4.</t>
  </si>
  <si>
    <t>4.1</t>
  </si>
  <si>
    <t>4.2</t>
  </si>
  <si>
    <t>4.4</t>
  </si>
  <si>
    <t>4.5</t>
  </si>
  <si>
    <t>4.6</t>
  </si>
  <si>
    <t>ГП "Повышение уровня пенсионного обеспечения работников бюджетной сферы, государственных и муниципальных служащих Томской области на период 2013 -- 2023 годов"</t>
  </si>
  <si>
    <t>ГП "Развитие общего и дополнительного образования в Томской области на 2014 - 2020 годы"</t>
  </si>
  <si>
    <t>ГП "Обеспечение доступности и развития дошкольного образования в Томской области на 2013-2020 годы"</t>
  </si>
  <si>
    <t>6223750</t>
  </si>
  <si>
    <t>6225341</t>
  </si>
  <si>
    <t>111      112       244     611     612       621      622          242          360</t>
  </si>
  <si>
    <t>09      13</t>
  </si>
  <si>
    <t>МП "Обеспечение общественной безопасности на территории муниципального образования "Колпашевский район" на 2013-2018 годы"</t>
  </si>
  <si>
    <t>7951905</t>
  </si>
  <si>
    <t>7952305</t>
  </si>
  <si>
    <t>01         02</t>
  </si>
  <si>
    <t>612      622       244</t>
  </si>
  <si>
    <t>414</t>
  </si>
  <si>
    <t>МП "Развитие физической культуры и массового спорта на территории муниципального образования "Колпашевский район" на 2014-2018 годы",</t>
  </si>
  <si>
    <t>1.1.</t>
  </si>
  <si>
    <t>1.4.</t>
  </si>
  <si>
    <t>1.5.</t>
  </si>
  <si>
    <t>1.6.</t>
  </si>
  <si>
    <t>2.6.</t>
  </si>
  <si>
    <t>3.1.</t>
  </si>
  <si>
    <t>3.2.</t>
  </si>
  <si>
    <t>3.3.</t>
  </si>
  <si>
    <t>3.4.</t>
  </si>
  <si>
    <t>3.5.</t>
  </si>
  <si>
    <t>МП "Развитие физической культуры и массового спорта на территории муниципального образования "Колпашевский район" на 2014-2018 годы"</t>
  </si>
  <si>
    <t>ГП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</si>
  <si>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ГП "Развитие общего и дополнительного образования в Томкой области на 2014-2020 годы"</t>
  </si>
  <si>
    <t>5223701            5223700</t>
  </si>
  <si>
    <t>Расчеты к приложению 1 (сентябрь 2015)</t>
  </si>
  <si>
    <t>7951702  7951705</t>
  </si>
  <si>
    <t>7951007 7951008 7951009   7951010 7951011 7951012 7951013</t>
  </si>
  <si>
    <t>7951207 7951212 7951213</t>
  </si>
  <si>
    <t>МП "Развитие культуры в Колпашевском районе на 2014 - 2017 годы"</t>
  </si>
  <si>
    <t>7952102</t>
  </si>
  <si>
    <t>ГП "Доступная среда на 2011 - 2015 годы"</t>
  </si>
  <si>
    <t>5223402               0415027                    1135027        1138017</t>
  </si>
  <si>
    <t>ГП "Детство под защитой"</t>
  </si>
  <si>
    <t>5223202    1238107 1226209</t>
  </si>
  <si>
    <t>3.6.</t>
  </si>
  <si>
    <t>ГП "Развитие молодежной политики, физической культуры и спорта в Томской области"</t>
  </si>
  <si>
    <t>0816006</t>
  </si>
  <si>
    <t>3.7.</t>
  </si>
  <si>
    <t>ГП "Развитие образования в Томской области"</t>
  </si>
  <si>
    <t>0916007   0916008 0916010   0916011 0916012 0916013 0916015 0916018 0916019 0916020 0916021 0916207 0916249 0916308 0916309 0928016 0928110 0928506</t>
  </si>
  <si>
    <t>9900200</t>
  </si>
  <si>
    <t>6222641   5129700</t>
  </si>
  <si>
    <t>ГП "Доступная среда на 2011-2015 годы"</t>
  </si>
  <si>
    <t>Отчетный финансовый год (факт) 2014 год</t>
  </si>
  <si>
    <t>Текущий финансовый год (план) 2015 год</t>
  </si>
  <si>
    <t>Первый год планового периода (план) 2017 год</t>
  </si>
  <si>
    <t>Второй год планового периода (план) 2018 год</t>
  </si>
  <si>
    <t>1.8.</t>
  </si>
  <si>
    <t>2.7.</t>
  </si>
  <si>
    <t>ВЦП "Создание условий для проведения комплексного психолого-медико-педагогического обследования детей и подростков с целью своевременного выявления особенностей в физическои и (или) психическом развитии и (или) отклонений в поведении</t>
  </si>
  <si>
    <t>1.9.</t>
  </si>
  <si>
    <t>07     07</t>
  </si>
  <si>
    <t>01       02</t>
  </si>
  <si>
    <t>МП "Развитие муниципальной системы образования в Колпашевском районе"</t>
  </si>
  <si>
    <r>
      <rPr>
        <u/>
        <sz val="8"/>
        <rFont val="Times New Roman"/>
        <family val="1"/>
        <charset val="204"/>
      </rPr>
      <t xml:space="preserve">Показатель </t>
    </r>
    <r>
      <rPr>
        <sz val="8"/>
        <rFont val="Times New Roman"/>
        <family val="1"/>
        <charset val="204"/>
      </rPr>
      <t>:Удельный вес детей, в возрасте от 1,5-7 лет, пребывающих в дошкольных образовательных организациях в общей численности детей данного возраста.</t>
    </r>
  </si>
  <si>
    <t>1.10.</t>
  </si>
  <si>
    <t>МП "Обеспечение безопасности населения Колпашевского района"</t>
  </si>
  <si>
    <t>612       622</t>
  </si>
  <si>
    <t>07    07</t>
  </si>
  <si>
    <t>1.11.</t>
  </si>
  <si>
    <t>МП "Устойчивое развитие сельских территорий муниципального образования "Колпашевский район" Томкой области на 2014-2017 годы и на период до 2020 года"</t>
  </si>
  <si>
    <t>1.12.</t>
  </si>
  <si>
    <t>МП "Развитие молодежной политики, физической культуры и массового спорта на территории муниципального образования "Колпашевский район"</t>
  </si>
  <si>
    <t>464</t>
  </si>
  <si>
    <t>112    244     612     622</t>
  </si>
  <si>
    <t>4230300000  4210200000  4230200000</t>
  </si>
  <si>
    <t>4110100000   4110200000  4110500000</t>
  </si>
  <si>
    <t>4300200006</t>
  </si>
  <si>
    <t xml:space="preserve">4710100000 </t>
  </si>
  <si>
    <t xml:space="preserve"> 6605301 6605302 6605303 6605304     7200100001       7200200005       7200300001      7200400002</t>
  </si>
  <si>
    <t xml:space="preserve"> 6605001                6605002            7100100001 7100200005  7100300002</t>
  </si>
  <si>
    <t>611        612      621    622</t>
  </si>
  <si>
    <t xml:space="preserve">611     612     621     622 </t>
  </si>
  <si>
    <t xml:space="preserve">6605501 6605502 7300100001 7300200005 7300300002 </t>
  </si>
  <si>
    <t>6605201 7600100000</t>
  </si>
  <si>
    <t>6605401   7700100000</t>
  </si>
  <si>
    <t>740010000</t>
  </si>
  <si>
    <t>240</t>
  </si>
  <si>
    <t>2.8.</t>
  </si>
  <si>
    <t>8100100000</t>
  </si>
  <si>
    <t>ВЦП "Организация проведения мероприятий и обеспечение участия участников образовательных отношений в мероприятиях различного уровня"</t>
  </si>
  <si>
    <t>9800100000</t>
  </si>
  <si>
    <t>9800100002</t>
  </si>
  <si>
    <t>6605101 7500100000</t>
  </si>
  <si>
    <t>612     244      622</t>
  </si>
  <si>
    <t>244       612       622</t>
  </si>
  <si>
    <t>111     112    242    244     611    612    621    622     852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</si>
</sst>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Arial Cyr"/>
      <charset val="204"/>
    </font>
    <font>
      <b/>
      <i/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49" fontId="10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2" fontId="1" fillId="0" borderId="0" xfId="0" applyNumberFormat="1" applyFont="1" applyFill="1"/>
    <xf numFmtId="2" fontId="0" fillId="0" borderId="0" xfId="0" applyNumberFormat="1" applyFill="1"/>
    <xf numFmtId="0" fontId="2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13" fillId="0" borderId="1" xfId="0" applyFont="1" applyFill="1" applyBorder="1"/>
    <xf numFmtId="9" fontId="13" fillId="0" borderId="1" xfId="0" applyNumberFormat="1" applyFont="1" applyFill="1" applyBorder="1"/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" xfId="0" applyNumberFormat="1" applyFill="1" applyBorder="1"/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3" fillId="0" borderId="0" xfId="0" applyFont="1" applyFill="1"/>
    <xf numFmtId="164" fontId="13" fillId="0" borderId="1" xfId="0" applyNumberFormat="1" applyFont="1" applyFill="1" applyBorder="1"/>
    <xf numFmtId="2" fontId="0" fillId="0" borderId="1" xfId="0" applyNumberFormat="1" applyFill="1" applyBorder="1"/>
    <xf numFmtId="0" fontId="1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14" fillId="0" borderId="0" xfId="0" applyFont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readingOrder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10" zoomScaleNormal="100" zoomScaleSheetLayoutView="100" zoomScalePageLayoutView="159" workbookViewId="0">
      <selection activeCell="H15" sqref="H15"/>
    </sheetView>
  </sheetViews>
  <sheetFormatPr defaultColWidth="9.125" defaultRowHeight="12.9" x14ac:dyDescent="0.2"/>
  <cols>
    <col min="1" max="1" width="50.125" style="1" customWidth="1"/>
    <col min="2" max="2" width="11" style="77" customWidth="1"/>
    <col min="3" max="3" width="9.625" style="77" customWidth="1"/>
    <col min="4" max="4" width="9.75" style="77" customWidth="1"/>
    <col min="5" max="5" width="9.375" style="77" customWidth="1"/>
    <col min="6" max="6" width="8.875" style="77" customWidth="1"/>
    <col min="7" max="7" width="8.375" style="77" customWidth="1"/>
    <col min="8" max="8" width="8.25" style="77" customWidth="1"/>
    <col min="9" max="9" width="10" style="77" customWidth="1"/>
    <col min="10" max="21" width="9.125" style="2"/>
    <col min="22" max="16384" width="9.125" style="3"/>
  </cols>
  <sheetData>
    <row r="1" spans="1:21" x14ac:dyDescent="0.2">
      <c r="A1" s="40"/>
      <c r="B1" s="75"/>
      <c r="C1" s="75"/>
      <c r="D1" s="75"/>
      <c r="E1" s="75"/>
      <c r="F1" s="75"/>
      <c r="G1" s="104" t="s">
        <v>84</v>
      </c>
      <c r="H1" s="105"/>
      <c r="I1" s="104"/>
      <c r="J1" s="41"/>
      <c r="K1" s="41"/>
    </row>
    <row r="2" spans="1:21" s="5" customFormat="1" ht="13.6" x14ac:dyDescent="0.25">
      <c r="A2" s="106" t="s">
        <v>0</v>
      </c>
      <c r="B2" s="104"/>
      <c r="C2" s="104"/>
      <c r="D2" s="104"/>
      <c r="E2" s="104"/>
      <c r="F2" s="104"/>
      <c r="G2" s="104"/>
      <c r="H2" s="104"/>
      <c r="I2" s="104"/>
      <c r="J2" s="9"/>
      <c r="K2" s="9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3.6" x14ac:dyDescent="0.25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5" customFormat="1" ht="13.6" x14ac:dyDescent="0.25">
      <c r="A4" s="42"/>
      <c r="B4" s="43"/>
      <c r="C4" s="43"/>
      <c r="D4" s="43"/>
      <c r="E4" s="43"/>
      <c r="F4" s="43"/>
      <c r="G4" s="43"/>
      <c r="H4" s="43"/>
      <c r="I4" s="43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0" customFormat="1" ht="54.35" x14ac:dyDescent="0.2">
      <c r="A5" s="7" t="s">
        <v>1</v>
      </c>
      <c r="B5" s="8" t="s">
        <v>2</v>
      </c>
      <c r="C5" s="8" t="s">
        <v>164</v>
      </c>
      <c r="D5" s="8" t="s">
        <v>165</v>
      </c>
      <c r="E5" s="8" t="s">
        <v>166</v>
      </c>
      <c r="F5" s="8" t="s">
        <v>167</v>
      </c>
      <c r="G5" s="8" t="s">
        <v>168</v>
      </c>
      <c r="H5" s="8" t="s">
        <v>3</v>
      </c>
      <c r="I5" s="8" t="s">
        <v>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2" customFormat="1" ht="13.6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44"/>
      <c r="K6" s="44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5" customFormat="1" ht="20.25" customHeight="1" x14ac:dyDescent="0.25">
      <c r="A7" s="107" t="s">
        <v>106</v>
      </c>
      <c r="B7" s="108"/>
      <c r="C7" s="108"/>
      <c r="D7" s="108"/>
      <c r="E7" s="108"/>
      <c r="F7" s="108"/>
      <c r="G7" s="108"/>
      <c r="H7" s="108"/>
      <c r="I7" s="108"/>
      <c r="J7" s="9"/>
      <c r="K7" s="9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36" customHeight="1" x14ac:dyDescent="0.25">
      <c r="A8" s="45" t="s">
        <v>97</v>
      </c>
      <c r="B8" s="8" t="s">
        <v>5</v>
      </c>
      <c r="C8" s="8">
        <v>71.8</v>
      </c>
      <c r="D8" s="8">
        <v>72</v>
      </c>
      <c r="E8" s="8">
        <v>72</v>
      </c>
      <c r="F8" s="8">
        <v>72</v>
      </c>
      <c r="G8" s="44">
        <v>72</v>
      </c>
      <c r="H8" s="8">
        <v>72</v>
      </c>
      <c r="I8" s="8">
        <v>2015</v>
      </c>
      <c r="J8" s="9"/>
      <c r="K8" s="9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5" customFormat="1" ht="45.7" customHeight="1" x14ac:dyDescent="0.25">
      <c r="A9" s="46" t="s">
        <v>108</v>
      </c>
      <c r="B9" s="47" t="s">
        <v>5</v>
      </c>
      <c r="C9" s="47">
        <v>90.43</v>
      </c>
      <c r="D9" s="47">
        <v>78.88</v>
      </c>
      <c r="E9" s="47">
        <v>78.760000000000005</v>
      </c>
      <c r="F9" s="47">
        <v>78.760000000000005</v>
      </c>
      <c r="G9" s="47">
        <v>78.760000000000005</v>
      </c>
      <c r="H9" s="47">
        <v>78.88</v>
      </c>
      <c r="I9" s="47">
        <v>2016</v>
      </c>
      <c r="J9" s="9"/>
      <c r="K9" s="9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5" customFormat="1" ht="32.299999999999997" customHeight="1" x14ac:dyDescent="0.25">
      <c r="A10" s="76" t="s">
        <v>6</v>
      </c>
      <c r="B10" s="8"/>
      <c r="C10" s="8"/>
      <c r="D10" s="8"/>
      <c r="E10" s="8"/>
      <c r="F10" s="8"/>
      <c r="G10" s="8"/>
      <c r="H10" s="8"/>
      <c r="I10" s="8"/>
      <c r="J10" s="9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74" customFormat="1" ht="38.25" customHeight="1" x14ac:dyDescent="0.25">
      <c r="A11" s="48" t="s">
        <v>259</v>
      </c>
      <c r="B11" s="47" t="s">
        <v>5</v>
      </c>
      <c r="C11" s="47">
        <v>44.3</v>
      </c>
      <c r="D11" s="47">
        <v>46.57</v>
      </c>
      <c r="E11" s="47">
        <v>48.9</v>
      </c>
      <c r="F11" s="47">
        <v>48.9</v>
      </c>
      <c r="G11" s="47">
        <v>48.9</v>
      </c>
      <c r="H11" s="47">
        <v>48.9</v>
      </c>
      <c r="I11" s="47">
        <v>2016</v>
      </c>
      <c r="J11" s="72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74" customFormat="1" ht="46.55" customHeight="1" x14ac:dyDescent="0.25">
      <c r="A12" s="46" t="s">
        <v>110</v>
      </c>
      <c r="B12" s="47" t="s">
        <v>5</v>
      </c>
      <c r="C12" s="47">
        <v>96.5</v>
      </c>
      <c r="D12" s="47">
        <v>96.5</v>
      </c>
      <c r="E12" s="47">
        <v>100</v>
      </c>
      <c r="F12" s="47">
        <v>100</v>
      </c>
      <c r="G12" s="47">
        <v>100</v>
      </c>
      <c r="H12" s="47">
        <v>100</v>
      </c>
      <c r="I12" s="47">
        <v>2016</v>
      </c>
      <c r="J12" s="72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74" customFormat="1" ht="34.5" customHeight="1" x14ac:dyDescent="0.25">
      <c r="A13" s="46" t="s">
        <v>162</v>
      </c>
      <c r="B13" s="47" t="s">
        <v>5</v>
      </c>
      <c r="C13" s="47">
        <v>92</v>
      </c>
      <c r="D13" s="47">
        <v>92</v>
      </c>
      <c r="E13" s="47">
        <v>92</v>
      </c>
      <c r="F13" s="47">
        <v>92</v>
      </c>
      <c r="G13" s="47">
        <v>92</v>
      </c>
      <c r="H13" s="47">
        <v>92</v>
      </c>
      <c r="I13" s="47">
        <v>2015</v>
      </c>
      <c r="J13" s="72"/>
      <c r="K13" s="72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74" customFormat="1" ht="46.55" customHeight="1" x14ac:dyDescent="0.25">
      <c r="A14" s="46" t="s">
        <v>161</v>
      </c>
      <c r="B14" s="47" t="s">
        <v>5</v>
      </c>
      <c r="C14" s="47">
        <v>66</v>
      </c>
      <c r="D14" s="47">
        <v>68</v>
      </c>
      <c r="E14" s="47">
        <v>68</v>
      </c>
      <c r="F14" s="47">
        <v>68</v>
      </c>
      <c r="G14" s="47">
        <v>68</v>
      </c>
      <c r="H14" s="47">
        <v>68</v>
      </c>
      <c r="I14" s="47">
        <v>2015</v>
      </c>
      <c r="J14" s="72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5" customFormat="1" ht="34.5" customHeight="1" x14ac:dyDescent="0.25">
      <c r="A15" s="46" t="s">
        <v>101</v>
      </c>
      <c r="B15" s="47" t="s">
        <v>7</v>
      </c>
      <c r="C15" s="47">
        <v>5.8</v>
      </c>
      <c r="D15" s="47">
        <v>5.9</v>
      </c>
      <c r="E15" s="47">
        <v>5.9</v>
      </c>
      <c r="F15" s="47">
        <v>5.9</v>
      </c>
      <c r="G15" s="47">
        <v>5.9</v>
      </c>
      <c r="H15" s="47">
        <v>5.9</v>
      </c>
      <c r="I15" s="47">
        <v>2015</v>
      </c>
      <c r="J15" s="9"/>
      <c r="K15" s="9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5" customFormat="1" ht="13.6" x14ac:dyDescent="0.25">
      <c r="A16" s="48" t="s">
        <v>8</v>
      </c>
      <c r="B16" s="47" t="s">
        <v>7</v>
      </c>
      <c r="C16" s="47">
        <v>12.4</v>
      </c>
      <c r="D16" s="47">
        <v>12.5</v>
      </c>
      <c r="E16" s="47">
        <v>12.6</v>
      </c>
      <c r="F16" s="47">
        <v>12.6</v>
      </c>
      <c r="G16" s="47">
        <v>12.6</v>
      </c>
      <c r="H16" s="47">
        <v>12.6</v>
      </c>
      <c r="I16" s="47">
        <v>2016</v>
      </c>
      <c r="J16" s="9"/>
      <c r="K16" s="9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5" customFormat="1" ht="23.3" customHeight="1" x14ac:dyDescent="0.25">
      <c r="A17" s="48" t="s">
        <v>102</v>
      </c>
      <c r="B17" s="47"/>
      <c r="C17" s="47"/>
      <c r="D17" s="47"/>
      <c r="E17" s="47"/>
      <c r="F17" s="47"/>
      <c r="G17" s="47"/>
      <c r="H17" s="47"/>
      <c r="I17" s="47"/>
      <c r="J17" s="9"/>
      <c r="K17" s="9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5" customFormat="1" ht="14.3" customHeight="1" x14ac:dyDescent="0.25">
      <c r="A18" s="48" t="s">
        <v>9</v>
      </c>
      <c r="B18" s="47" t="s">
        <v>7</v>
      </c>
      <c r="C18" s="47">
        <v>24.2</v>
      </c>
      <c r="D18" s="88">
        <v>24.5</v>
      </c>
      <c r="E18" s="88">
        <v>25.3</v>
      </c>
      <c r="F18" s="88">
        <v>25.3</v>
      </c>
      <c r="G18" s="88">
        <v>25.3</v>
      </c>
      <c r="H18" s="88">
        <v>25.3</v>
      </c>
      <c r="I18" s="47">
        <v>2016</v>
      </c>
      <c r="J18" s="9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5" customFormat="1" ht="12.1" customHeight="1" x14ac:dyDescent="0.25">
      <c r="A19" s="48" t="s">
        <v>10</v>
      </c>
      <c r="B19" s="47" t="s">
        <v>7</v>
      </c>
      <c r="C19" s="47">
        <v>10.3</v>
      </c>
      <c r="D19" s="47">
        <v>10.5</v>
      </c>
      <c r="E19" s="47">
        <v>10.5</v>
      </c>
      <c r="F19" s="47">
        <v>10.5</v>
      </c>
      <c r="G19" s="47">
        <v>10.5</v>
      </c>
      <c r="H19" s="47">
        <v>10.5</v>
      </c>
      <c r="I19" s="47">
        <v>2016</v>
      </c>
      <c r="J19" s="9"/>
      <c r="K19" s="9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5" customFormat="1" ht="27" customHeight="1" x14ac:dyDescent="0.25">
      <c r="A20" s="76" t="s">
        <v>11</v>
      </c>
      <c r="B20" s="8"/>
      <c r="C20" s="8"/>
      <c r="D20" s="47"/>
      <c r="E20" s="8"/>
      <c r="F20" s="8"/>
      <c r="G20" s="8"/>
      <c r="H20" s="8"/>
      <c r="I20" s="8"/>
      <c r="J20" s="9"/>
      <c r="K20" s="9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5" customFormat="1" ht="37.549999999999997" customHeight="1" x14ac:dyDescent="0.25">
      <c r="A21" s="46" t="s">
        <v>107</v>
      </c>
      <c r="B21" s="47" t="s">
        <v>5</v>
      </c>
      <c r="C21" s="47">
        <v>61.4</v>
      </c>
      <c r="D21" s="47">
        <v>61.5</v>
      </c>
      <c r="E21" s="47">
        <v>61.4</v>
      </c>
      <c r="F21" s="47">
        <v>61.4</v>
      </c>
      <c r="G21" s="47">
        <v>61.4</v>
      </c>
      <c r="H21" s="47">
        <v>61.4</v>
      </c>
      <c r="I21" s="47">
        <v>2016</v>
      </c>
      <c r="J21" s="9"/>
      <c r="K21" s="9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5" customFormat="1" ht="45.7" customHeight="1" x14ac:dyDescent="0.25">
      <c r="A22" s="46" t="s">
        <v>125</v>
      </c>
      <c r="B22" s="47" t="s">
        <v>5</v>
      </c>
      <c r="C22" s="47">
        <v>24</v>
      </c>
      <c r="D22" s="47">
        <v>24</v>
      </c>
      <c r="E22" s="47">
        <v>24</v>
      </c>
      <c r="F22" s="47">
        <v>24</v>
      </c>
      <c r="G22" s="47">
        <v>24</v>
      </c>
      <c r="H22" s="47">
        <v>24</v>
      </c>
      <c r="I22" s="47">
        <v>2015</v>
      </c>
      <c r="J22" s="9"/>
      <c r="K22" s="9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5" customFormat="1" ht="46.55" customHeight="1" x14ac:dyDescent="0.25">
      <c r="A23" s="46" t="s">
        <v>111</v>
      </c>
      <c r="B23" s="47" t="s">
        <v>5</v>
      </c>
      <c r="C23" s="47">
        <v>93.7</v>
      </c>
      <c r="D23" s="88">
        <v>94</v>
      </c>
      <c r="E23" s="47">
        <v>93.7</v>
      </c>
      <c r="F23" s="47">
        <v>93.7</v>
      </c>
      <c r="G23" s="47">
        <v>93.7</v>
      </c>
      <c r="H23" s="47">
        <v>93.7</v>
      </c>
      <c r="I23" s="47">
        <v>2016</v>
      </c>
      <c r="J23" s="9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5" customFormat="1" ht="27" customHeight="1" x14ac:dyDescent="0.25">
      <c r="A24" s="89" t="s">
        <v>119</v>
      </c>
      <c r="B24" s="47" t="s">
        <v>5</v>
      </c>
      <c r="C24" s="47">
        <v>100</v>
      </c>
      <c r="D24" s="47">
        <v>100</v>
      </c>
      <c r="E24" s="47">
        <v>100</v>
      </c>
      <c r="F24" s="47">
        <v>100</v>
      </c>
      <c r="G24" s="47">
        <v>100</v>
      </c>
      <c r="H24" s="47">
        <v>100</v>
      </c>
      <c r="I24" s="47">
        <v>2016</v>
      </c>
      <c r="J24" s="9"/>
      <c r="K24" s="9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5" customFormat="1" ht="48.1" customHeight="1" x14ac:dyDescent="0.25">
      <c r="A25" s="46" t="s">
        <v>163</v>
      </c>
      <c r="B25" s="90" t="s">
        <v>5</v>
      </c>
      <c r="C25" s="91">
        <v>26</v>
      </c>
      <c r="D25" s="92">
        <v>26</v>
      </c>
      <c r="E25" s="91">
        <v>26</v>
      </c>
      <c r="F25" s="88">
        <v>26</v>
      </c>
      <c r="G25" s="88">
        <v>26</v>
      </c>
      <c r="H25" s="88">
        <v>26</v>
      </c>
      <c r="I25" s="47">
        <v>2015</v>
      </c>
      <c r="J25" s="9"/>
      <c r="K25" s="9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5" customFormat="1" ht="14.95" customHeight="1" x14ac:dyDescent="0.25">
      <c r="A26" s="76" t="s">
        <v>12</v>
      </c>
      <c r="B26" s="49"/>
      <c r="C26" s="49"/>
      <c r="D26" s="49"/>
      <c r="E26" s="49"/>
      <c r="F26" s="49"/>
      <c r="G26" s="49"/>
      <c r="H26" s="49"/>
      <c r="I26" s="49"/>
      <c r="J26" s="9"/>
      <c r="K26" s="9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5" customFormat="1" ht="36" customHeight="1" x14ac:dyDescent="0.25">
      <c r="A27" s="46" t="s">
        <v>100</v>
      </c>
      <c r="B27" s="49" t="s">
        <v>5</v>
      </c>
      <c r="C27" s="49">
        <v>100</v>
      </c>
      <c r="D27" s="49">
        <v>100</v>
      </c>
      <c r="E27" s="49">
        <v>100</v>
      </c>
      <c r="F27" s="49">
        <v>100</v>
      </c>
      <c r="G27" s="49">
        <v>100</v>
      </c>
      <c r="H27" s="49">
        <v>100</v>
      </c>
      <c r="I27" s="49">
        <v>2015</v>
      </c>
      <c r="J27" s="9"/>
      <c r="K27" s="9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5" customFormat="1" ht="35.35" customHeight="1" x14ac:dyDescent="0.25">
      <c r="A28" s="46" t="s">
        <v>99</v>
      </c>
      <c r="B28" s="49" t="s">
        <v>5</v>
      </c>
      <c r="C28" s="49">
        <v>100</v>
      </c>
      <c r="D28" s="49">
        <v>100</v>
      </c>
      <c r="E28" s="49">
        <v>100</v>
      </c>
      <c r="F28" s="49">
        <v>100</v>
      </c>
      <c r="G28" s="49">
        <v>100</v>
      </c>
      <c r="H28" s="49">
        <v>100</v>
      </c>
      <c r="I28" s="49">
        <v>2015</v>
      </c>
      <c r="J28" s="9"/>
      <c r="K28" s="9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5" customFormat="1" ht="36.700000000000003" customHeight="1" x14ac:dyDescent="0.25">
      <c r="A29" s="46" t="s">
        <v>98</v>
      </c>
      <c r="B29" s="49" t="s">
        <v>5</v>
      </c>
      <c r="C29" s="49">
        <v>100</v>
      </c>
      <c r="D29" s="49">
        <v>100</v>
      </c>
      <c r="E29" s="49">
        <v>100</v>
      </c>
      <c r="F29" s="49">
        <v>100</v>
      </c>
      <c r="G29" s="49">
        <v>100</v>
      </c>
      <c r="H29" s="49">
        <v>100</v>
      </c>
      <c r="I29" s="49">
        <v>2015</v>
      </c>
      <c r="J29" s="9"/>
      <c r="K29" s="9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5" customFormat="1" ht="35.35" customHeight="1" x14ac:dyDescent="0.25">
      <c r="A30" s="46" t="s">
        <v>62</v>
      </c>
      <c r="B30" s="49" t="s">
        <v>13</v>
      </c>
      <c r="C30" s="49">
        <v>19</v>
      </c>
      <c r="D30" s="49">
        <v>19</v>
      </c>
      <c r="E30" s="47">
        <v>19</v>
      </c>
      <c r="F30" s="8">
        <v>19</v>
      </c>
      <c r="G30" s="8">
        <v>19</v>
      </c>
      <c r="H30" s="8">
        <v>19</v>
      </c>
      <c r="I30" s="49">
        <v>2015</v>
      </c>
      <c r="J30" s="9"/>
      <c r="K30" s="9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74" customFormat="1" ht="36" customHeight="1" x14ac:dyDescent="0.25">
      <c r="A31" s="46" t="s">
        <v>63</v>
      </c>
      <c r="B31" s="66" t="s">
        <v>5</v>
      </c>
      <c r="C31" s="66">
        <v>70</v>
      </c>
      <c r="D31" s="66">
        <v>70</v>
      </c>
      <c r="E31" s="66">
        <v>70</v>
      </c>
      <c r="F31" s="66">
        <v>70</v>
      </c>
      <c r="G31" s="66">
        <v>70</v>
      </c>
      <c r="H31" s="66">
        <v>70</v>
      </c>
      <c r="I31" s="66">
        <v>2015</v>
      </c>
      <c r="J31" s="72"/>
      <c r="K31" s="72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s="16" customFormat="1" ht="13.6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6" customFormat="1" ht="13.6" x14ac:dyDescent="0.25">
      <c r="A33" s="14"/>
      <c r="B33" s="6"/>
      <c r="C33" s="6"/>
      <c r="D33" s="6"/>
      <c r="E33" s="6"/>
      <c r="F33" s="6"/>
      <c r="G33" s="6"/>
      <c r="H33" s="6"/>
      <c r="I33" s="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13.6" x14ac:dyDescent="0.25">
      <c r="A34" s="14"/>
      <c r="B34" s="6"/>
      <c r="C34" s="6"/>
      <c r="D34" s="6"/>
      <c r="E34" s="6"/>
      <c r="F34" s="6"/>
      <c r="G34" s="6"/>
      <c r="H34" s="6"/>
      <c r="I34" s="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13.6" x14ac:dyDescent="0.25">
      <c r="A35" s="14"/>
      <c r="B35" s="6"/>
      <c r="C35" s="6"/>
      <c r="D35" s="6"/>
      <c r="E35" s="6"/>
      <c r="F35" s="6"/>
      <c r="G35" s="6"/>
      <c r="H35" s="6"/>
      <c r="I35" s="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13.6" x14ac:dyDescent="0.25">
      <c r="A36" s="14"/>
      <c r="B36" s="6"/>
      <c r="C36" s="6"/>
      <c r="D36" s="6"/>
      <c r="E36" s="6"/>
      <c r="F36" s="6"/>
      <c r="G36" s="6"/>
      <c r="H36" s="6"/>
      <c r="I36" s="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13.6" x14ac:dyDescent="0.25">
      <c r="A37" s="14"/>
      <c r="B37" s="6"/>
      <c r="C37" s="6"/>
      <c r="D37" s="6"/>
      <c r="E37" s="6"/>
      <c r="F37" s="6"/>
      <c r="G37" s="6"/>
      <c r="H37" s="6"/>
      <c r="I37" s="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6" customFormat="1" ht="13.6" x14ac:dyDescent="0.25">
      <c r="A38" s="14"/>
      <c r="B38" s="6"/>
      <c r="C38" s="6"/>
      <c r="D38" s="6"/>
      <c r="E38" s="6"/>
      <c r="F38" s="6"/>
      <c r="G38" s="6"/>
      <c r="H38" s="6"/>
      <c r="I38" s="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6" customFormat="1" ht="13.6" x14ac:dyDescent="0.25">
      <c r="A39" s="14"/>
      <c r="B39" s="6"/>
      <c r="C39" s="6"/>
      <c r="D39" s="6"/>
      <c r="E39" s="6"/>
      <c r="F39" s="6"/>
      <c r="G39" s="6"/>
      <c r="H39" s="6"/>
      <c r="I39" s="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6" customFormat="1" ht="13.6" x14ac:dyDescent="0.25">
      <c r="A40" s="14"/>
      <c r="B40" s="6"/>
      <c r="C40" s="6"/>
      <c r="D40" s="6"/>
      <c r="E40" s="6"/>
      <c r="F40" s="6"/>
      <c r="G40" s="6"/>
      <c r="H40" s="6"/>
      <c r="I40" s="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6" customFormat="1" ht="13.6" x14ac:dyDescent="0.25">
      <c r="A41" s="14"/>
      <c r="B41" s="6"/>
      <c r="C41" s="6"/>
      <c r="D41" s="6"/>
      <c r="E41" s="6"/>
      <c r="F41" s="6"/>
      <c r="G41" s="6"/>
      <c r="H41" s="6"/>
      <c r="I41" s="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6" customFormat="1" ht="13.6" x14ac:dyDescent="0.25">
      <c r="A42" s="14"/>
      <c r="B42" s="6"/>
      <c r="C42" s="6"/>
      <c r="D42" s="6"/>
      <c r="E42" s="6"/>
      <c r="F42" s="6"/>
      <c r="G42" s="6"/>
      <c r="H42" s="6"/>
      <c r="I42" s="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6" customFormat="1" ht="13.6" x14ac:dyDescent="0.25">
      <c r="A43" s="14"/>
      <c r="B43" s="6"/>
      <c r="C43" s="6"/>
      <c r="D43" s="6"/>
      <c r="E43" s="6"/>
      <c r="F43" s="6"/>
      <c r="G43" s="6"/>
      <c r="H43" s="6"/>
      <c r="I43" s="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6" customFormat="1" ht="13.6" x14ac:dyDescent="0.25">
      <c r="A44" s="14"/>
      <c r="B44" s="6"/>
      <c r="C44" s="6"/>
      <c r="D44" s="6"/>
      <c r="E44" s="6"/>
      <c r="F44" s="6"/>
      <c r="G44" s="6"/>
      <c r="H44" s="6"/>
      <c r="I44" s="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6" customFormat="1" ht="13.6" x14ac:dyDescent="0.25">
      <c r="A45" s="14"/>
      <c r="B45" s="6"/>
      <c r="C45" s="6"/>
      <c r="D45" s="6"/>
      <c r="E45" s="6"/>
      <c r="F45" s="6"/>
      <c r="G45" s="6"/>
      <c r="H45" s="6"/>
      <c r="I45" s="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6" customFormat="1" ht="13.6" x14ac:dyDescent="0.25">
      <c r="A46" s="14"/>
      <c r="B46" s="6"/>
      <c r="C46" s="6"/>
      <c r="D46" s="6"/>
      <c r="E46" s="6"/>
      <c r="F46" s="6"/>
      <c r="G46" s="6"/>
      <c r="H46" s="6"/>
      <c r="I46" s="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6" customFormat="1" ht="13.6" x14ac:dyDescent="0.25">
      <c r="A47" s="14"/>
      <c r="B47" s="6"/>
      <c r="C47" s="6"/>
      <c r="D47" s="6"/>
      <c r="E47" s="6"/>
      <c r="F47" s="6"/>
      <c r="G47" s="6"/>
      <c r="H47" s="6"/>
      <c r="I47" s="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6" customFormat="1" ht="13.6" x14ac:dyDescent="0.25">
      <c r="A48" s="14"/>
      <c r="B48" s="6"/>
      <c r="C48" s="6"/>
      <c r="D48" s="6"/>
      <c r="E48" s="6"/>
      <c r="F48" s="6"/>
      <c r="G48" s="6"/>
      <c r="H48" s="6"/>
      <c r="I48" s="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6" customFormat="1" ht="13.6" x14ac:dyDescent="0.25">
      <c r="A49" s="14"/>
      <c r="B49" s="6"/>
      <c r="C49" s="6"/>
      <c r="D49" s="6"/>
      <c r="E49" s="6"/>
      <c r="F49" s="6"/>
      <c r="G49" s="6"/>
      <c r="H49" s="6"/>
      <c r="I49" s="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6" customFormat="1" ht="13.6" x14ac:dyDescent="0.25">
      <c r="A50" s="14"/>
      <c r="B50" s="6"/>
      <c r="C50" s="6"/>
      <c r="D50" s="6"/>
      <c r="E50" s="6"/>
      <c r="F50" s="6"/>
      <c r="G50" s="6"/>
      <c r="H50" s="6"/>
      <c r="I50" s="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6" customFormat="1" ht="13.6" x14ac:dyDescent="0.25">
      <c r="A51" s="14"/>
      <c r="B51" s="6"/>
      <c r="C51" s="6"/>
      <c r="D51" s="6"/>
      <c r="E51" s="6"/>
      <c r="F51" s="6"/>
      <c r="G51" s="6"/>
      <c r="H51" s="6"/>
      <c r="I51" s="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6" customFormat="1" ht="13.6" x14ac:dyDescent="0.25">
      <c r="A52" s="14"/>
      <c r="B52" s="6"/>
      <c r="C52" s="6"/>
      <c r="D52" s="6"/>
      <c r="E52" s="6"/>
      <c r="F52" s="6"/>
      <c r="G52" s="6"/>
      <c r="H52" s="6"/>
      <c r="I52" s="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6" customFormat="1" ht="13.6" x14ac:dyDescent="0.25">
      <c r="A53" s="14"/>
      <c r="B53" s="6"/>
      <c r="C53" s="6"/>
      <c r="D53" s="6"/>
      <c r="E53" s="6"/>
      <c r="F53" s="6"/>
      <c r="G53" s="6"/>
      <c r="H53" s="6"/>
      <c r="I53" s="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6" customFormat="1" ht="13.6" x14ac:dyDescent="0.25">
      <c r="A54" s="14"/>
      <c r="B54" s="6"/>
      <c r="C54" s="6"/>
      <c r="D54" s="6"/>
      <c r="E54" s="6"/>
      <c r="F54" s="6"/>
      <c r="G54" s="6"/>
      <c r="H54" s="6"/>
      <c r="I54" s="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</sheetData>
  <mergeCells count="4">
    <mergeCell ref="G1:I1"/>
    <mergeCell ref="A2:I2"/>
    <mergeCell ref="A3:K3"/>
    <mergeCell ref="A7:I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A7" zoomScale="120" zoomScaleNormal="120" workbookViewId="0">
      <pane ySplit="2" topLeftCell="A80" activePane="bottomLeft" state="frozen"/>
      <selection activeCell="A7" sqref="A7"/>
      <selection pane="bottomLeft" activeCell="H80" sqref="H80:H87"/>
    </sheetView>
  </sheetViews>
  <sheetFormatPr defaultColWidth="9.125" defaultRowHeight="12.9" x14ac:dyDescent="0.2"/>
  <cols>
    <col min="1" max="1" width="5.25" style="19" customWidth="1"/>
    <col min="2" max="2" width="26.625" style="19" customWidth="1"/>
    <col min="3" max="3" width="6.125" style="19" bestFit="1" customWidth="1"/>
    <col min="4" max="4" width="6.125" style="19" customWidth="1"/>
    <col min="5" max="5" width="13.5" style="19" customWidth="1"/>
    <col min="6" max="6" width="8.125" style="19" customWidth="1"/>
    <col min="7" max="7" width="13.75" style="19" customWidth="1"/>
    <col min="8" max="8" width="11.25" style="19" customWidth="1"/>
    <col min="9" max="9" width="11.375" style="19" customWidth="1"/>
    <col min="10" max="10" width="9.125" style="19" customWidth="1"/>
    <col min="11" max="11" width="10.375" style="19" customWidth="1"/>
    <col min="12" max="15" width="9.125" style="19"/>
    <col min="16" max="16384" width="9.125" style="20"/>
  </cols>
  <sheetData>
    <row r="1" spans="1:15" x14ac:dyDescent="0.2">
      <c r="J1" s="130" t="s">
        <v>85</v>
      </c>
      <c r="K1" s="130"/>
      <c r="L1" s="20"/>
      <c r="M1" s="20"/>
      <c r="N1" s="20"/>
      <c r="O1" s="20"/>
    </row>
    <row r="3" spans="1:15" s="21" customFormat="1" ht="13.6" x14ac:dyDescent="0.25">
      <c r="A3" s="131" t="s">
        <v>122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5" s="21" customFormat="1" ht="13.6" x14ac:dyDescent="0.25">
      <c r="A4" s="131" t="s">
        <v>14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5" s="21" customFormat="1" ht="13.6" x14ac:dyDescent="0.25">
      <c r="A5" s="132" t="s">
        <v>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5" s="21" customFormat="1" ht="13.6" x14ac:dyDescent="0.25">
      <c r="A6" s="22"/>
    </row>
    <row r="7" spans="1:15" s="21" customFormat="1" ht="13.6" x14ac:dyDescent="0.25">
      <c r="A7" s="133" t="s">
        <v>16</v>
      </c>
      <c r="B7" s="133" t="s">
        <v>17</v>
      </c>
      <c r="C7" s="133" t="s">
        <v>18</v>
      </c>
      <c r="D7" s="133"/>
      <c r="E7" s="133"/>
      <c r="F7" s="133"/>
      <c r="G7" s="133" t="s">
        <v>171</v>
      </c>
      <c r="H7" s="133" t="s">
        <v>165</v>
      </c>
      <c r="I7" s="133" t="s">
        <v>172</v>
      </c>
      <c r="J7" s="133" t="s">
        <v>173</v>
      </c>
      <c r="K7" s="133" t="s">
        <v>174</v>
      </c>
    </row>
    <row r="8" spans="1:15" s="21" customFormat="1" ht="52.5" customHeight="1" x14ac:dyDescent="0.25">
      <c r="A8" s="133"/>
      <c r="B8" s="133"/>
      <c r="C8" s="99" t="s">
        <v>19</v>
      </c>
      <c r="D8" s="99" t="s">
        <v>20</v>
      </c>
      <c r="E8" s="99" t="s">
        <v>21</v>
      </c>
      <c r="F8" s="99" t="s">
        <v>22</v>
      </c>
      <c r="G8" s="133"/>
      <c r="H8" s="133"/>
      <c r="I8" s="133"/>
      <c r="J8" s="133"/>
      <c r="K8" s="133"/>
    </row>
    <row r="9" spans="1:15" s="21" customFormat="1" ht="13.6" x14ac:dyDescent="0.25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</row>
    <row r="10" spans="1:15" s="21" customFormat="1" ht="14.95" customHeight="1" x14ac:dyDescent="0.25">
      <c r="A10" s="99" t="s">
        <v>23</v>
      </c>
      <c r="B10" s="113" t="s">
        <v>123</v>
      </c>
      <c r="C10" s="113"/>
      <c r="D10" s="113"/>
      <c r="E10" s="113"/>
      <c r="F10" s="113"/>
      <c r="G10" s="113"/>
      <c r="H10" s="23"/>
      <c r="I10" s="23"/>
      <c r="J10" s="23"/>
      <c r="K10" s="50"/>
    </row>
    <row r="11" spans="1:15" s="21" customFormat="1" ht="119.4" customHeight="1" x14ac:dyDescent="0.25">
      <c r="A11" s="99" t="s">
        <v>215</v>
      </c>
      <c r="B11" s="13" t="s">
        <v>103</v>
      </c>
      <c r="C11" s="87" t="s">
        <v>82</v>
      </c>
      <c r="D11" s="87" t="s">
        <v>83</v>
      </c>
      <c r="E11" s="87" t="s">
        <v>180</v>
      </c>
      <c r="F11" s="87" t="s">
        <v>96</v>
      </c>
      <c r="G11" s="80">
        <v>227</v>
      </c>
      <c r="H11" s="24">
        <f>150+41+8+5+9+6+5+5</f>
        <v>229</v>
      </c>
      <c r="I11" s="24"/>
      <c r="J11" s="24"/>
      <c r="K11" s="24"/>
    </row>
    <row r="12" spans="1:15" s="21" customFormat="1" ht="28.2" customHeight="1" x14ac:dyDescent="0.25">
      <c r="A12" s="99" t="s">
        <v>64</v>
      </c>
      <c r="B12" s="13" t="s">
        <v>118</v>
      </c>
      <c r="C12" s="87" t="s">
        <v>30</v>
      </c>
      <c r="D12" s="87" t="s">
        <v>147</v>
      </c>
      <c r="E12" s="87" t="s">
        <v>230</v>
      </c>
      <c r="F12" s="87" t="s">
        <v>96</v>
      </c>
      <c r="G12" s="24">
        <v>115</v>
      </c>
      <c r="H12" s="24">
        <v>7.6</v>
      </c>
      <c r="I12" s="24"/>
      <c r="J12" s="24"/>
      <c r="K12" s="24"/>
    </row>
    <row r="13" spans="1:15" s="21" customFormat="1" ht="95.45" customHeight="1" x14ac:dyDescent="0.25">
      <c r="A13" s="99" t="s">
        <v>65</v>
      </c>
      <c r="B13" s="13" t="s">
        <v>121</v>
      </c>
      <c r="C13" s="87" t="s">
        <v>30</v>
      </c>
      <c r="D13" s="87" t="s">
        <v>34</v>
      </c>
      <c r="E13" s="87" t="s">
        <v>181</v>
      </c>
      <c r="F13" s="87" t="s">
        <v>182</v>
      </c>
      <c r="G13" s="24">
        <v>477</v>
      </c>
      <c r="H13" s="24">
        <v>0</v>
      </c>
      <c r="I13" s="24"/>
      <c r="J13" s="24"/>
      <c r="K13" s="24"/>
    </row>
    <row r="14" spans="1:15" s="21" customFormat="1" ht="99" customHeight="1" x14ac:dyDescent="0.25">
      <c r="A14" s="99" t="s">
        <v>216</v>
      </c>
      <c r="B14" s="13" t="s">
        <v>120</v>
      </c>
      <c r="C14" s="87" t="s">
        <v>82</v>
      </c>
      <c r="D14" s="87" t="s">
        <v>116</v>
      </c>
      <c r="E14" s="87" t="s">
        <v>231</v>
      </c>
      <c r="F14" s="87" t="s">
        <v>289</v>
      </c>
      <c r="G14" s="24">
        <v>1198.4000000000001</v>
      </c>
      <c r="H14" s="24">
        <f>1132+8.1+2174.7+2200</f>
        <v>5514.7999999999993</v>
      </c>
      <c r="I14" s="24"/>
      <c r="J14" s="24"/>
      <c r="K14" s="24"/>
    </row>
    <row r="15" spans="1:15" s="21" customFormat="1" ht="65.400000000000006" customHeight="1" x14ac:dyDescent="0.25">
      <c r="A15" s="99" t="s">
        <v>217</v>
      </c>
      <c r="B15" s="13" t="s">
        <v>152</v>
      </c>
      <c r="C15" s="87" t="s">
        <v>183</v>
      </c>
      <c r="D15" s="87" t="s">
        <v>184</v>
      </c>
      <c r="E15" s="87" t="s">
        <v>232</v>
      </c>
      <c r="F15" s="87" t="s">
        <v>290</v>
      </c>
      <c r="G15" s="24">
        <v>305</v>
      </c>
      <c r="H15" s="24">
        <f>820+1930.9</f>
        <v>2750.9</v>
      </c>
      <c r="I15" s="24"/>
      <c r="J15" s="24"/>
      <c r="K15" s="24"/>
    </row>
    <row r="16" spans="1:15" s="21" customFormat="1" ht="70" customHeight="1" x14ac:dyDescent="0.25">
      <c r="A16" s="99" t="s">
        <v>218</v>
      </c>
      <c r="B16" s="13" t="s">
        <v>208</v>
      </c>
      <c r="C16" s="87" t="s">
        <v>30</v>
      </c>
      <c r="D16" s="87" t="s">
        <v>211</v>
      </c>
      <c r="E16" s="87" t="s">
        <v>209</v>
      </c>
      <c r="F16" s="87" t="s">
        <v>212</v>
      </c>
      <c r="G16" s="24"/>
      <c r="H16" s="24">
        <v>2940</v>
      </c>
      <c r="I16" s="24"/>
      <c r="J16" s="24"/>
      <c r="K16" s="24"/>
    </row>
    <row r="17" spans="1:11" s="21" customFormat="1" ht="67.25" customHeight="1" x14ac:dyDescent="0.25">
      <c r="A17" s="99" t="s">
        <v>115</v>
      </c>
      <c r="B17" s="13" t="s">
        <v>214</v>
      </c>
      <c r="C17" s="87" t="s">
        <v>56</v>
      </c>
      <c r="D17" s="87" t="s">
        <v>34</v>
      </c>
      <c r="E17" s="87" t="s">
        <v>210</v>
      </c>
      <c r="F17" s="87" t="s">
        <v>213</v>
      </c>
      <c r="G17" s="24"/>
      <c r="H17" s="24">
        <v>2500</v>
      </c>
      <c r="I17" s="24"/>
      <c r="J17" s="24"/>
      <c r="K17" s="24"/>
    </row>
    <row r="18" spans="1:11" s="21" customFormat="1" ht="39.6" customHeight="1" x14ac:dyDescent="0.25">
      <c r="A18" s="99" t="s">
        <v>252</v>
      </c>
      <c r="B18" s="13" t="s">
        <v>233</v>
      </c>
      <c r="C18" s="87" t="s">
        <v>30</v>
      </c>
      <c r="D18" s="87" t="s">
        <v>34</v>
      </c>
      <c r="E18" s="87" t="s">
        <v>234</v>
      </c>
      <c r="F18" s="87" t="s">
        <v>67</v>
      </c>
      <c r="G18" s="24"/>
      <c r="H18" s="24">
        <v>180</v>
      </c>
      <c r="I18" s="24"/>
      <c r="J18" s="24"/>
      <c r="K18" s="24"/>
    </row>
    <row r="19" spans="1:11" s="21" customFormat="1" ht="57.1" customHeight="1" x14ac:dyDescent="0.25">
      <c r="A19" s="99" t="s">
        <v>255</v>
      </c>
      <c r="B19" s="13" t="s">
        <v>258</v>
      </c>
      <c r="C19" s="87" t="s">
        <v>256</v>
      </c>
      <c r="D19" s="87" t="s">
        <v>257</v>
      </c>
      <c r="E19" s="87" t="s">
        <v>270</v>
      </c>
      <c r="F19" s="87" t="s">
        <v>269</v>
      </c>
      <c r="G19" s="24"/>
      <c r="H19" s="24"/>
      <c r="I19" s="24">
        <f>30+1000+52.4+124+208.6+114.2+60+410.8</f>
        <v>2000</v>
      </c>
      <c r="J19" s="24">
        <f>30+5872.6</f>
        <v>5902.6</v>
      </c>
      <c r="K19" s="24">
        <f>30+2153.2</f>
        <v>2183.1999999999998</v>
      </c>
    </row>
    <row r="20" spans="1:11" s="21" customFormat="1" ht="39.6" customHeight="1" x14ac:dyDescent="0.25">
      <c r="A20" s="99" t="s">
        <v>260</v>
      </c>
      <c r="B20" s="13" t="s">
        <v>261</v>
      </c>
      <c r="C20" s="87" t="s">
        <v>263</v>
      </c>
      <c r="D20" s="87" t="s">
        <v>116</v>
      </c>
      <c r="E20" s="87" t="s">
        <v>271</v>
      </c>
      <c r="F20" s="87" t="s">
        <v>262</v>
      </c>
      <c r="G20" s="24"/>
      <c r="H20" s="24"/>
      <c r="I20" s="24">
        <f>428+702+268+3151+10</f>
        <v>4559</v>
      </c>
      <c r="J20" s="24">
        <f>428+4577+13</f>
        <v>5018</v>
      </c>
      <c r="K20" s="24">
        <f>428+6105+17</f>
        <v>6550</v>
      </c>
    </row>
    <row r="21" spans="1:11" s="21" customFormat="1" ht="84.9" customHeight="1" x14ac:dyDescent="0.25">
      <c r="A21" s="99" t="s">
        <v>264</v>
      </c>
      <c r="B21" s="13" t="s">
        <v>265</v>
      </c>
      <c r="C21" s="87" t="s">
        <v>30</v>
      </c>
      <c r="D21" s="87" t="s">
        <v>34</v>
      </c>
      <c r="E21" s="87" t="s">
        <v>272</v>
      </c>
      <c r="F21" s="87" t="s">
        <v>268</v>
      </c>
      <c r="G21" s="24"/>
      <c r="H21" s="24"/>
      <c r="I21" s="24">
        <v>9394.9</v>
      </c>
      <c r="J21" s="24"/>
      <c r="K21" s="24"/>
    </row>
    <row r="22" spans="1:11" s="21" customFormat="1" ht="84.9" customHeight="1" x14ac:dyDescent="0.25">
      <c r="A22" s="99" t="s">
        <v>266</v>
      </c>
      <c r="B22" s="13" t="s">
        <v>267</v>
      </c>
      <c r="C22" s="87" t="s">
        <v>30</v>
      </c>
      <c r="D22" s="87" t="s">
        <v>34</v>
      </c>
      <c r="E22" s="87" t="s">
        <v>273</v>
      </c>
      <c r="F22" s="87" t="s">
        <v>67</v>
      </c>
      <c r="G22" s="24"/>
      <c r="H22" s="24"/>
      <c r="I22" s="24">
        <v>2000</v>
      </c>
      <c r="J22" s="24">
        <v>2000</v>
      </c>
      <c r="K22" s="24">
        <v>2500</v>
      </c>
    </row>
    <row r="23" spans="1:11" s="21" customFormat="1" ht="13.6" customHeight="1" x14ac:dyDescent="0.25">
      <c r="A23" s="99"/>
      <c r="B23" s="114" t="s">
        <v>124</v>
      </c>
      <c r="C23" s="115"/>
      <c r="D23" s="115"/>
      <c r="E23" s="115"/>
      <c r="F23" s="116"/>
      <c r="G23" s="24">
        <f>G17+G16+G15+G14+G13+G12+G11+G18+G19+G20+G21+G22</f>
        <v>2322.4</v>
      </c>
      <c r="H23" s="24">
        <f t="shared" ref="H23:K23" si="0">H17+H16+H15+H14+H13+H12+H11+H18+H19+H20+H21+H22</f>
        <v>14122.3</v>
      </c>
      <c r="I23" s="24">
        <f t="shared" si="0"/>
        <v>17953.900000000001</v>
      </c>
      <c r="J23" s="24">
        <f t="shared" si="0"/>
        <v>12920.6</v>
      </c>
      <c r="K23" s="24">
        <f t="shared" si="0"/>
        <v>11233.2</v>
      </c>
    </row>
    <row r="24" spans="1:11" s="21" customFormat="1" ht="13.6" x14ac:dyDescent="0.25">
      <c r="A24" s="99" t="s">
        <v>24</v>
      </c>
      <c r="B24" s="117" t="s">
        <v>25</v>
      </c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21" customFormat="1" ht="12.75" customHeight="1" x14ac:dyDescent="0.25">
      <c r="A25" s="109" t="s">
        <v>58</v>
      </c>
      <c r="B25" s="111" t="s">
        <v>112</v>
      </c>
      <c r="C25" s="109" t="s">
        <v>30</v>
      </c>
      <c r="D25" s="109" t="s">
        <v>34</v>
      </c>
      <c r="E25" s="109" t="s">
        <v>274</v>
      </c>
      <c r="F25" s="109" t="s">
        <v>185</v>
      </c>
      <c r="G25" s="126">
        <v>63884.2</v>
      </c>
      <c r="H25" s="126">
        <v>65242</v>
      </c>
      <c r="I25" s="118">
        <v>65224.7</v>
      </c>
      <c r="J25" s="118">
        <v>64959.3</v>
      </c>
      <c r="K25" s="118">
        <v>65224.7</v>
      </c>
    </row>
    <row r="26" spans="1:11" s="21" customFormat="1" ht="12.75" customHeight="1" x14ac:dyDescent="0.25">
      <c r="A26" s="110"/>
      <c r="B26" s="112"/>
      <c r="C26" s="110"/>
      <c r="D26" s="110"/>
      <c r="E26" s="110"/>
      <c r="F26" s="110"/>
      <c r="G26" s="127"/>
      <c r="H26" s="127"/>
      <c r="I26" s="119"/>
      <c r="J26" s="119"/>
      <c r="K26" s="119"/>
    </row>
    <row r="27" spans="1:11" s="21" customFormat="1" ht="12.75" customHeight="1" x14ac:dyDescent="0.25">
      <c r="A27" s="110"/>
      <c r="B27" s="112"/>
      <c r="C27" s="110"/>
      <c r="D27" s="110"/>
      <c r="E27" s="110"/>
      <c r="F27" s="110"/>
      <c r="G27" s="127"/>
      <c r="H27" s="127"/>
      <c r="I27" s="119"/>
      <c r="J27" s="119"/>
      <c r="K27" s="119"/>
    </row>
    <row r="28" spans="1:11" s="21" customFormat="1" ht="12.75" customHeight="1" x14ac:dyDescent="0.25">
      <c r="A28" s="110"/>
      <c r="B28" s="112"/>
      <c r="C28" s="110"/>
      <c r="D28" s="110"/>
      <c r="E28" s="110"/>
      <c r="F28" s="110"/>
      <c r="G28" s="127"/>
      <c r="H28" s="127"/>
      <c r="I28" s="119"/>
      <c r="J28" s="119"/>
      <c r="K28" s="119"/>
    </row>
    <row r="29" spans="1:11" s="21" customFormat="1" ht="12.75" customHeight="1" x14ac:dyDescent="0.25">
      <c r="A29" s="110"/>
      <c r="B29" s="112"/>
      <c r="C29" s="110"/>
      <c r="D29" s="110"/>
      <c r="E29" s="110"/>
      <c r="F29" s="110"/>
      <c r="G29" s="127"/>
      <c r="H29" s="127"/>
      <c r="I29" s="119"/>
      <c r="J29" s="119"/>
      <c r="K29" s="119"/>
    </row>
    <row r="30" spans="1:11" s="21" customFormat="1" ht="12.75" customHeight="1" x14ac:dyDescent="0.25">
      <c r="A30" s="110"/>
      <c r="B30" s="112"/>
      <c r="C30" s="110"/>
      <c r="D30" s="110"/>
      <c r="E30" s="110"/>
      <c r="F30" s="110"/>
      <c r="G30" s="127"/>
      <c r="H30" s="127"/>
      <c r="I30" s="119"/>
      <c r="J30" s="119"/>
      <c r="K30" s="119"/>
    </row>
    <row r="31" spans="1:11" s="21" customFormat="1" ht="12.75" customHeight="1" x14ac:dyDescent="0.25">
      <c r="A31" s="110"/>
      <c r="B31" s="112"/>
      <c r="C31" s="110"/>
      <c r="D31" s="110"/>
      <c r="E31" s="110"/>
      <c r="F31" s="110"/>
      <c r="G31" s="127"/>
      <c r="H31" s="127"/>
      <c r="I31" s="119"/>
      <c r="J31" s="119"/>
      <c r="K31" s="119"/>
    </row>
    <row r="32" spans="1:11" s="21" customFormat="1" ht="12.75" customHeight="1" x14ac:dyDescent="0.25">
      <c r="A32" s="110"/>
      <c r="B32" s="112"/>
      <c r="C32" s="110"/>
      <c r="D32" s="110"/>
      <c r="E32" s="110"/>
      <c r="F32" s="110"/>
      <c r="G32" s="127"/>
      <c r="H32" s="127"/>
      <c r="I32" s="119"/>
      <c r="J32" s="119"/>
      <c r="K32" s="119"/>
    </row>
    <row r="33" spans="1:11" s="21" customFormat="1" ht="61.15" customHeight="1" x14ac:dyDescent="0.25">
      <c r="A33" s="110"/>
      <c r="B33" s="112"/>
      <c r="C33" s="110"/>
      <c r="D33" s="110"/>
      <c r="E33" s="128"/>
      <c r="F33" s="110"/>
      <c r="G33" s="129"/>
      <c r="H33" s="129"/>
      <c r="I33" s="120"/>
      <c r="J33" s="119"/>
      <c r="K33" s="119"/>
    </row>
    <row r="34" spans="1:11" s="21" customFormat="1" ht="53.7" customHeight="1" x14ac:dyDescent="0.25">
      <c r="A34" s="87" t="s">
        <v>59</v>
      </c>
      <c r="B34" s="13" t="s">
        <v>26</v>
      </c>
      <c r="C34" s="87" t="s">
        <v>30</v>
      </c>
      <c r="D34" s="87" t="s">
        <v>30</v>
      </c>
      <c r="E34" s="87" t="s">
        <v>280</v>
      </c>
      <c r="F34" s="87" t="s">
        <v>186</v>
      </c>
      <c r="G34" s="24">
        <v>2094.6</v>
      </c>
      <c r="H34" s="99">
        <v>2094.6</v>
      </c>
      <c r="I34" s="99">
        <v>2094.6</v>
      </c>
      <c r="J34" s="99">
        <v>2094.6</v>
      </c>
      <c r="K34" s="99">
        <v>2094.6</v>
      </c>
    </row>
    <row r="35" spans="1:11" s="21" customFormat="1" ht="67.25" customHeight="1" x14ac:dyDescent="0.25">
      <c r="A35" s="87" t="s">
        <v>71</v>
      </c>
      <c r="B35" s="13" t="s">
        <v>104</v>
      </c>
      <c r="C35" s="87" t="s">
        <v>30</v>
      </c>
      <c r="D35" s="87" t="s">
        <v>31</v>
      </c>
      <c r="E35" s="87" t="s">
        <v>275</v>
      </c>
      <c r="F35" s="87" t="s">
        <v>277</v>
      </c>
      <c r="G35" s="80">
        <v>58432.7</v>
      </c>
      <c r="H35" s="99">
        <v>60193.599999999999</v>
      </c>
      <c r="I35" s="99">
        <f>58489.1+13955+765</f>
        <v>73209.100000000006</v>
      </c>
      <c r="J35" s="24">
        <f>59254.1</f>
        <v>59254.1</v>
      </c>
      <c r="K35" s="24">
        <f>65953.9</f>
        <v>65953.899999999994</v>
      </c>
    </row>
    <row r="36" spans="1:11" s="21" customFormat="1" ht="79.5" customHeight="1" x14ac:dyDescent="0.25">
      <c r="A36" s="87" t="s">
        <v>72</v>
      </c>
      <c r="B36" s="13" t="s">
        <v>105</v>
      </c>
      <c r="C36" s="87" t="s">
        <v>30</v>
      </c>
      <c r="D36" s="87" t="s">
        <v>34</v>
      </c>
      <c r="E36" s="87" t="s">
        <v>278</v>
      </c>
      <c r="F36" s="87" t="s">
        <v>276</v>
      </c>
      <c r="G36" s="24">
        <v>41819</v>
      </c>
      <c r="H36" s="99">
        <f>41559.5+91.6</f>
        <v>41651.1</v>
      </c>
      <c r="I36" s="99">
        <v>41705.599999999999</v>
      </c>
      <c r="J36" s="99">
        <v>41705.599999999999</v>
      </c>
      <c r="K36" s="99">
        <v>41705.599999999999</v>
      </c>
    </row>
    <row r="37" spans="1:11" s="21" customFormat="1" ht="68.95" customHeight="1" x14ac:dyDescent="0.25">
      <c r="A37" s="87" t="s">
        <v>74</v>
      </c>
      <c r="B37" s="13" t="s">
        <v>109</v>
      </c>
      <c r="C37" s="87" t="s">
        <v>30</v>
      </c>
      <c r="D37" s="87" t="s">
        <v>34</v>
      </c>
      <c r="E37" s="87" t="s">
        <v>279</v>
      </c>
      <c r="F37" s="87" t="s">
        <v>80</v>
      </c>
      <c r="G37" s="24">
        <v>2425.1999999999998</v>
      </c>
      <c r="H37" s="24">
        <v>2482.1999999999998</v>
      </c>
      <c r="I37" s="24">
        <v>2988</v>
      </c>
      <c r="J37" s="24">
        <v>2988</v>
      </c>
      <c r="K37" s="24">
        <v>2988</v>
      </c>
    </row>
    <row r="38" spans="1:11" s="21" customFormat="1" ht="76.599999999999994" customHeight="1" x14ac:dyDescent="0.25">
      <c r="A38" s="87" t="s">
        <v>219</v>
      </c>
      <c r="B38" s="13" t="s">
        <v>117</v>
      </c>
      <c r="C38" s="87" t="s">
        <v>56</v>
      </c>
      <c r="D38" s="87" t="s">
        <v>31</v>
      </c>
      <c r="E38" s="87" t="s">
        <v>288</v>
      </c>
      <c r="F38" s="87" t="s">
        <v>148</v>
      </c>
      <c r="G38" s="24">
        <v>969.6</v>
      </c>
      <c r="H38" s="24">
        <v>1328</v>
      </c>
      <c r="I38" s="24">
        <v>1366.8</v>
      </c>
      <c r="J38" s="24">
        <v>1366.8</v>
      </c>
      <c r="K38" s="24">
        <v>1366.8</v>
      </c>
    </row>
    <row r="39" spans="1:11" s="21" customFormat="1" ht="118.2" customHeight="1" x14ac:dyDescent="0.25">
      <c r="A39" s="87" t="s">
        <v>253</v>
      </c>
      <c r="B39" s="13" t="s">
        <v>254</v>
      </c>
      <c r="C39" s="87" t="s">
        <v>30</v>
      </c>
      <c r="D39" s="87" t="s">
        <v>36</v>
      </c>
      <c r="E39" s="87" t="s">
        <v>281</v>
      </c>
      <c r="F39" s="87" t="s">
        <v>282</v>
      </c>
      <c r="G39" s="24"/>
      <c r="H39" s="24"/>
      <c r="I39" s="24">
        <f>231.9+10</f>
        <v>241.9</v>
      </c>
      <c r="J39" s="24">
        <f t="shared" ref="J39:K39" si="1">231.9+10</f>
        <v>241.9</v>
      </c>
      <c r="K39" s="24">
        <f t="shared" si="1"/>
        <v>241.9</v>
      </c>
    </row>
    <row r="40" spans="1:11" s="21" customFormat="1" ht="84.25" customHeight="1" x14ac:dyDescent="0.25">
      <c r="A40" s="87" t="s">
        <v>283</v>
      </c>
      <c r="B40" s="13" t="s">
        <v>285</v>
      </c>
      <c r="C40" s="87" t="s">
        <v>30</v>
      </c>
      <c r="D40" s="87" t="s">
        <v>36</v>
      </c>
      <c r="E40" s="87" t="s">
        <v>284</v>
      </c>
      <c r="F40" s="87" t="s">
        <v>282</v>
      </c>
      <c r="G40" s="24"/>
      <c r="H40" s="24"/>
      <c r="I40" s="24">
        <v>277.89999999999998</v>
      </c>
      <c r="J40" s="24">
        <v>277.89999999999998</v>
      </c>
      <c r="K40" s="24">
        <v>277.89999999999998</v>
      </c>
    </row>
    <row r="41" spans="1:11" s="21" customFormat="1" ht="13.6" x14ac:dyDescent="0.25">
      <c r="A41" s="99"/>
      <c r="B41" s="117" t="s">
        <v>27</v>
      </c>
      <c r="C41" s="117"/>
      <c r="D41" s="117"/>
      <c r="E41" s="117"/>
      <c r="F41" s="117"/>
      <c r="G41" s="80">
        <f>G25+G34+G35+G36+G37+G38+G39+G40</f>
        <v>169625.30000000002</v>
      </c>
      <c r="H41" s="80">
        <f t="shared" ref="H41:K41" si="2">H25+H34+H35+H36+H37+H38+H39+H40</f>
        <v>172991.50000000003</v>
      </c>
      <c r="I41" s="80">
        <f t="shared" si="2"/>
        <v>187108.6</v>
      </c>
      <c r="J41" s="80">
        <f t="shared" si="2"/>
        <v>172888.19999999998</v>
      </c>
      <c r="K41" s="80">
        <f t="shared" si="2"/>
        <v>179853.4</v>
      </c>
    </row>
    <row r="42" spans="1:11" s="21" customFormat="1" ht="13.6" x14ac:dyDescent="0.25">
      <c r="A42" s="99">
        <v>3</v>
      </c>
      <c r="B42" s="93" t="s">
        <v>188</v>
      </c>
      <c r="C42" s="93"/>
      <c r="D42" s="93"/>
      <c r="E42" s="79"/>
      <c r="F42" s="79"/>
      <c r="G42" s="94"/>
      <c r="H42" s="95"/>
      <c r="I42" s="95"/>
      <c r="J42" s="24"/>
      <c r="K42" s="24"/>
    </row>
    <row r="43" spans="1:11" s="21" customFormat="1" ht="97.85" customHeight="1" x14ac:dyDescent="0.25">
      <c r="A43" s="87" t="s">
        <v>220</v>
      </c>
      <c r="B43" s="93" t="s">
        <v>201</v>
      </c>
      <c r="C43" s="87" t="s">
        <v>190</v>
      </c>
      <c r="D43" s="87" t="s">
        <v>191</v>
      </c>
      <c r="E43" s="87" t="s">
        <v>150</v>
      </c>
      <c r="F43" s="87" t="s">
        <v>192</v>
      </c>
      <c r="G43" s="24">
        <v>1858.1</v>
      </c>
      <c r="H43" s="95"/>
      <c r="I43" s="95"/>
      <c r="J43" s="24"/>
      <c r="K43" s="24"/>
    </row>
    <row r="44" spans="1:11" s="21" customFormat="1" ht="53.5" customHeight="1" x14ac:dyDescent="0.25">
      <c r="A44" s="87" t="s">
        <v>221</v>
      </c>
      <c r="B44" s="93" t="s">
        <v>235</v>
      </c>
      <c r="C44" s="87" t="s">
        <v>30</v>
      </c>
      <c r="D44" s="87" t="s">
        <v>34</v>
      </c>
      <c r="E44" s="96" t="s">
        <v>236</v>
      </c>
      <c r="F44" s="96" t="s">
        <v>189</v>
      </c>
      <c r="G44" s="95">
        <v>4490.1000000000004</v>
      </c>
      <c r="H44" s="95">
        <f>987.4+764.8</f>
        <v>1752.1999999999998</v>
      </c>
      <c r="I44" s="95"/>
      <c r="J44" s="24"/>
      <c r="K44" s="24"/>
    </row>
    <row r="45" spans="1:11" s="21" customFormat="1" ht="72.7" customHeight="1" x14ac:dyDescent="0.25">
      <c r="A45" s="87" t="s">
        <v>222</v>
      </c>
      <c r="B45" s="93" t="s">
        <v>202</v>
      </c>
      <c r="C45" s="87" t="s">
        <v>30</v>
      </c>
      <c r="D45" s="87" t="s">
        <v>34</v>
      </c>
      <c r="E45" s="96" t="s">
        <v>228</v>
      </c>
      <c r="F45" s="96" t="s">
        <v>96</v>
      </c>
      <c r="G45" s="95">
        <v>1021.2</v>
      </c>
      <c r="H45" s="95"/>
      <c r="I45" s="95"/>
      <c r="J45" s="24"/>
      <c r="K45" s="24"/>
    </row>
    <row r="46" spans="1:11" s="21" customFormat="1" ht="67.95" customHeight="1" x14ac:dyDescent="0.25">
      <c r="A46" s="87" t="s">
        <v>223</v>
      </c>
      <c r="B46" s="93" t="s">
        <v>237</v>
      </c>
      <c r="C46" s="87" t="s">
        <v>30</v>
      </c>
      <c r="D46" s="87" t="s">
        <v>30</v>
      </c>
      <c r="E46" s="96" t="s">
        <v>238</v>
      </c>
      <c r="F46" s="96" t="s">
        <v>193</v>
      </c>
      <c r="G46" s="95">
        <v>5268</v>
      </c>
      <c r="H46" s="95">
        <f>4415.2+1608.9</f>
        <v>6024.1</v>
      </c>
      <c r="I46" s="95"/>
      <c r="J46" s="24"/>
      <c r="K46" s="24"/>
    </row>
    <row r="47" spans="1:11" s="21" customFormat="1" ht="54.35" x14ac:dyDescent="0.25">
      <c r="A47" s="87" t="s">
        <v>224</v>
      </c>
      <c r="B47" s="93" t="s">
        <v>203</v>
      </c>
      <c r="C47" s="87" t="s">
        <v>30</v>
      </c>
      <c r="D47" s="87" t="s">
        <v>36</v>
      </c>
      <c r="E47" s="100">
        <v>5221806</v>
      </c>
      <c r="F47" s="100">
        <v>612</v>
      </c>
      <c r="G47" s="94">
        <v>20</v>
      </c>
      <c r="H47" s="95"/>
      <c r="I47" s="95"/>
      <c r="J47" s="24"/>
      <c r="K47" s="24"/>
    </row>
    <row r="48" spans="1:11" s="21" customFormat="1" ht="54.35" customHeight="1" x14ac:dyDescent="0.25">
      <c r="A48" s="87" t="s">
        <v>239</v>
      </c>
      <c r="B48" s="93" t="s">
        <v>240</v>
      </c>
      <c r="C48" s="87" t="s">
        <v>56</v>
      </c>
      <c r="D48" s="87" t="s">
        <v>31</v>
      </c>
      <c r="E48" s="96" t="s">
        <v>241</v>
      </c>
      <c r="F48" s="100">
        <v>622</v>
      </c>
      <c r="G48" s="94"/>
      <c r="H48" s="95">
        <v>181</v>
      </c>
      <c r="I48" s="95"/>
      <c r="J48" s="24"/>
      <c r="K48" s="24"/>
    </row>
    <row r="49" spans="1:11" s="21" customFormat="1" ht="244.55" x14ac:dyDescent="0.25">
      <c r="A49" s="87" t="s">
        <v>242</v>
      </c>
      <c r="B49" s="103" t="s">
        <v>243</v>
      </c>
      <c r="C49" s="87" t="s">
        <v>30</v>
      </c>
      <c r="D49" s="87" t="s">
        <v>116</v>
      </c>
      <c r="E49" s="96" t="s">
        <v>244</v>
      </c>
      <c r="F49" s="99" t="s">
        <v>291</v>
      </c>
      <c r="G49" s="94"/>
      <c r="H49" s="95">
        <f>2149+96553+314.9+24465+2389+19670+380333.1+2916.8+20497.1+12977+10319.6+623+96+1282+719+293.1+8739.3+206.4+13328+133.7</f>
        <v>598005</v>
      </c>
      <c r="I49" s="95"/>
      <c r="J49" s="24"/>
      <c r="K49" s="24"/>
    </row>
    <row r="50" spans="1:11" s="21" customFormat="1" ht="14.45" customHeight="1" x14ac:dyDescent="0.25">
      <c r="A50" s="99"/>
      <c r="B50" s="114" t="s">
        <v>194</v>
      </c>
      <c r="C50" s="115"/>
      <c r="D50" s="115"/>
      <c r="E50" s="115"/>
      <c r="F50" s="115"/>
      <c r="G50" s="80">
        <f>G47+G46+G45+G44+G43+G48+G49</f>
        <v>12657.4</v>
      </c>
      <c r="H50" s="80">
        <f t="shared" ref="H50:K50" si="3">H47+H46+H45+H44+H43+H48+H49</f>
        <v>605962.30000000005</v>
      </c>
      <c r="I50" s="80">
        <f t="shared" si="3"/>
        <v>0</v>
      </c>
      <c r="J50" s="80">
        <f t="shared" si="3"/>
        <v>0</v>
      </c>
      <c r="K50" s="80">
        <f t="shared" si="3"/>
        <v>0</v>
      </c>
    </row>
    <row r="51" spans="1:11" s="21" customFormat="1" ht="13.6" x14ac:dyDescent="0.25">
      <c r="A51" s="99" t="s">
        <v>195</v>
      </c>
      <c r="B51" s="121" t="s">
        <v>28</v>
      </c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1" s="21" customFormat="1" ht="13.6" x14ac:dyDescent="0.25">
      <c r="A52" s="109" t="s">
        <v>196</v>
      </c>
      <c r="B52" s="111" t="s">
        <v>29</v>
      </c>
      <c r="C52" s="109" t="s">
        <v>81</v>
      </c>
      <c r="D52" s="109" t="s">
        <v>90</v>
      </c>
      <c r="E52" s="25" t="s">
        <v>60</v>
      </c>
      <c r="F52" s="109" t="s">
        <v>187</v>
      </c>
      <c r="G52" s="126">
        <v>117524.9</v>
      </c>
      <c r="H52" s="126">
        <f>1195.7+331.2</f>
        <v>1526.9</v>
      </c>
      <c r="I52" s="126"/>
      <c r="J52" s="126"/>
      <c r="K52" s="126"/>
    </row>
    <row r="53" spans="1:11" s="21" customFormat="1" ht="14.3" customHeight="1" x14ac:dyDescent="0.25">
      <c r="A53" s="110"/>
      <c r="B53" s="112"/>
      <c r="C53" s="110"/>
      <c r="D53" s="110"/>
      <c r="E53" s="26" t="s">
        <v>32</v>
      </c>
      <c r="F53" s="110"/>
      <c r="G53" s="127"/>
      <c r="H53" s="127"/>
      <c r="I53" s="127"/>
      <c r="J53" s="127"/>
      <c r="K53" s="127"/>
    </row>
    <row r="54" spans="1:11" s="21" customFormat="1" ht="14.3" customHeight="1" x14ac:dyDescent="0.25">
      <c r="A54" s="110"/>
      <c r="B54" s="112"/>
      <c r="C54" s="110"/>
      <c r="D54" s="110"/>
      <c r="E54" s="26" t="s">
        <v>146</v>
      </c>
      <c r="F54" s="110"/>
      <c r="G54" s="127"/>
      <c r="H54" s="127"/>
      <c r="I54" s="127"/>
      <c r="J54" s="127"/>
      <c r="K54" s="127"/>
    </row>
    <row r="55" spans="1:11" s="21" customFormat="1" ht="13.6" customHeight="1" x14ac:dyDescent="0.25">
      <c r="A55" s="110"/>
      <c r="B55" s="112"/>
      <c r="C55" s="110"/>
      <c r="D55" s="124"/>
      <c r="E55" s="26" t="s">
        <v>75</v>
      </c>
      <c r="F55" s="125"/>
      <c r="G55" s="127"/>
      <c r="H55" s="127"/>
      <c r="I55" s="127"/>
      <c r="J55" s="127"/>
      <c r="K55" s="127"/>
    </row>
    <row r="56" spans="1:11" s="21" customFormat="1" ht="13.6" customHeight="1" x14ac:dyDescent="0.25">
      <c r="A56" s="110"/>
      <c r="B56" s="112"/>
      <c r="C56" s="110"/>
      <c r="D56" s="124"/>
      <c r="E56" s="26" t="s">
        <v>88</v>
      </c>
      <c r="F56" s="125"/>
      <c r="G56" s="127"/>
      <c r="H56" s="127"/>
      <c r="I56" s="127"/>
      <c r="J56" s="127"/>
      <c r="K56" s="127"/>
    </row>
    <row r="57" spans="1:11" s="21" customFormat="1" ht="13.6" customHeight="1" x14ac:dyDescent="0.25">
      <c r="A57" s="110"/>
      <c r="B57" s="112"/>
      <c r="C57" s="110"/>
      <c r="D57" s="124"/>
      <c r="E57" s="26" t="s">
        <v>89</v>
      </c>
      <c r="F57" s="125"/>
      <c r="G57" s="127"/>
      <c r="H57" s="127"/>
      <c r="I57" s="127"/>
      <c r="J57" s="127"/>
      <c r="K57" s="127"/>
    </row>
    <row r="58" spans="1:11" s="21" customFormat="1" ht="13.6" customHeight="1" x14ac:dyDescent="0.25">
      <c r="A58" s="110"/>
      <c r="B58" s="112"/>
      <c r="C58" s="110"/>
      <c r="D58" s="124"/>
      <c r="E58" s="26" t="s">
        <v>145</v>
      </c>
      <c r="F58" s="125"/>
      <c r="G58" s="127"/>
      <c r="H58" s="127"/>
      <c r="I58" s="127"/>
      <c r="J58" s="127"/>
      <c r="K58" s="127"/>
    </row>
    <row r="59" spans="1:11" s="21" customFormat="1" ht="13.6" customHeight="1" x14ac:dyDescent="0.25">
      <c r="A59" s="110"/>
      <c r="B59" s="112"/>
      <c r="C59" s="110"/>
      <c r="D59" s="124"/>
      <c r="E59" s="26" t="s">
        <v>143</v>
      </c>
      <c r="F59" s="125"/>
      <c r="G59" s="127"/>
      <c r="H59" s="127"/>
      <c r="I59" s="127"/>
      <c r="J59" s="127"/>
      <c r="K59" s="127"/>
    </row>
    <row r="60" spans="1:11" s="21" customFormat="1" ht="13.6" customHeight="1" x14ac:dyDescent="0.25">
      <c r="A60" s="110"/>
      <c r="B60" s="112"/>
      <c r="C60" s="110"/>
      <c r="D60" s="124"/>
      <c r="E60" s="26" t="s">
        <v>138</v>
      </c>
      <c r="F60" s="125"/>
      <c r="G60" s="127"/>
      <c r="H60" s="127"/>
      <c r="I60" s="127"/>
      <c r="J60" s="127"/>
      <c r="K60" s="127"/>
    </row>
    <row r="61" spans="1:11" s="21" customFormat="1" ht="13.6" customHeight="1" x14ac:dyDescent="0.25">
      <c r="A61" s="110"/>
      <c r="B61" s="112"/>
      <c r="C61" s="110"/>
      <c r="D61" s="110"/>
      <c r="E61" s="86">
        <v>9906199</v>
      </c>
      <c r="F61" s="110"/>
      <c r="G61" s="127"/>
      <c r="H61" s="127"/>
      <c r="I61" s="127"/>
      <c r="J61" s="127"/>
      <c r="K61" s="127"/>
    </row>
    <row r="62" spans="1:11" s="21" customFormat="1" ht="13.6" customHeight="1" x14ac:dyDescent="0.25">
      <c r="A62" s="109" t="s">
        <v>197</v>
      </c>
      <c r="B62" s="111" t="s">
        <v>33</v>
      </c>
      <c r="C62" s="109" t="s">
        <v>153</v>
      </c>
      <c r="D62" s="109" t="s">
        <v>154</v>
      </c>
      <c r="E62" s="97" t="s">
        <v>60</v>
      </c>
      <c r="F62" s="109" t="s">
        <v>206</v>
      </c>
      <c r="G62" s="126">
        <v>432920</v>
      </c>
      <c r="H62" s="126">
        <f>2417.7+216.7+375.5+717.2+400</f>
        <v>4127.0999999999995</v>
      </c>
      <c r="I62" s="126"/>
      <c r="J62" s="126"/>
      <c r="K62" s="126"/>
    </row>
    <row r="63" spans="1:11" s="21" customFormat="1" ht="13.6" x14ac:dyDescent="0.25">
      <c r="A63" s="110"/>
      <c r="B63" s="112"/>
      <c r="C63" s="110"/>
      <c r="D63" s="110"/>
      <c r="E63" s="97" t="s">
        <v>142</v>
      </c>
      <c r="F63" s="110"/>
      <c r="G63" s="127"/>
      <c r="H63" s="127"/>
      <c r="I63" s="127"/>
      <c r="J63" s="127"/>
      <c r="K63" s="127"/>
    </row>
    <row r="64" spans="1:11" s="21" customFormat="1" ht="13.6" x14ac:dyDescent="0.25">
      <c r="A64" s="110"/>
      <c r="B64" s="112"/>
      <c r="C64" s="110"/>
      <c r="D64" s="110"/>
      <c r="E64" s="97" t="s">
        <v>245</v>
      </c>
      <c r="F64" s="110"/>
      <c r="G64" s="127"/>
      <c r="H64" s="127"/>
      <c r="I64" s="127"/>
      <c r="J64" s="127"/>
      <c r="K64" s="127"/>
    </row>
    <row r="65" spans="1:11" s="21" customFormat="1" ht="13.6" x14ac:dyDescent="0.25">
      <c r="A65" s="110"/>
      <c r="B65" s="112"/>
      <c r="C65" s="110"/>
      <c r="D65" s="110"/>
      <c r="E65" s="101">
        <v>4219900</v>
      </c>
      <c r="F65" s="110"/>
      <c r="G65" s="127"/>
      <c r="H65" s="127"/>
      <c r="I65" s="127"/>
      <c r="J65" s="127"/>
      <c r="K65" s="127"/>
    </row>
    <row r="66" spans="1:11" s="21" customFormat="1" ht="13.6" x14ac:dyDescent="0.25">
      <c r="A66" s="110"/>
      <c r="B66" s="112"/>
      <c r="C66" s="110"/>
      <c r="D66" s="124"/>
      <c r="E66" s="97" t="s">
        <v>76</v>
      </c>
      <c r="F66" s="125"/>
      <c r="G66" s="127"/>
      <c r="H66" s="127"/>
      <c r="I66" s="127"/>
      <c r="J66" s="127"/>
      <c r="K66" s="127"/>
    </row>
    <row r="67" spans="1:11" s="21" customFormat="1" ht="13.6" x14ac:dyDescent="0.25">
      <c r="A67" s="110"/>
      <c r="B67" s="112"/>
      <c r="C67" s="110"/>
      <c r="D67" s="124"/>
      <c r="E67" s="97" t="s">
        <v>77</v>
      </c>
      <c r="F67" s="125"/>
      <c r="G67" s="127"/>
      <c r="H67" s="127"/>
      <c r="I67" s="127"/>
      <c r="J67" s="127"/>
      <c r="K67" s="127"/>
    </row>
    <row r="68" spans="1:11" s="21" customFormat="1" ht="13.6" x14ac:dyDescent="0.25">
      <c r="A68" s="110"/>
      <c r="B68" s="112"/>
      <c r="C68" s="110"/>
      <c r="D68" s="124"/>
      <c r="E68" s="97" t="s">
        <v>204</v>
      </c>
      <c r="F68" s="125"/>
      <c r="G68" s="127"/>
      <c r="H68" s="127"/>
      <c r="I68" s="127"/>
      <c r="J68" s="127"/>
      <c r="K68" s="127"/>
    </row>
    <row r="69" spans="1:11" s="21" customFormat="1" ht="13.6" x14ac:dyDescent="0.25">
      <c r="A69" s="110"/>
      <c r="B69" s="112"/>
      <c r="C69" s="110"/>
      <c r="D69" s="124"/>
      <c r="E69" s="97" t="s">
        <v>78</v>
      </c>
      <c r="F69" s="125"/>
      <c r="G69" s="127"/>
      <c r="H69" s="127"/>
      <c r="I69" s="127"/>
      <c r="J69" s="127"/>
      <c r="K69" s="127"/>
    </row>
    <row r="70" spans="1:11" s="21" customFormat="1" ht="13.6" x14ac:dyDescent="0.25">
      <c r="A70" s="110"/>
      <c r="B70" s="112"/>
      <c r="C70" s="110"/>
      <c r="D70" s="124"/>
      <c r="E70" s="97" t="s">
        <v>91</v>
      </c>
      <c r="F70" s="125"/>
      <c r="G70" s="127"/>
      <c r="H70" s="127"/>
      <c r="I70" s="127"/>
      <c r="J70" s="127"/>
      <c r="K70" s="127"/>
    </row>
    <row r="71" spans="1:11" s="21" customFormat="1" ht="13.6" x14ac:dyDescent="0.25">
      <c r="A71" s="110"/>
      <c r="B71" s="112"/>
      <c r="C71" s="110"/>
      <c r="D71" s="124"/>
      <c r="E71" s="97" t="s">
        <v>79</v>
      </c>
      <c r="F71" s="125"/>
      <c r="G71" s="127"/>
      <c r="H71" s="127"/>
      <c r="I71" s="127"/>
      <c r="J71" s="127"/>
      <c r="K71" s="127"/>
    </row>
    <row r="72" spans="1:11" s="21" customFormat="1" ht="13.6" x14ac:dyDescent="0.25">
      <c r="A72" s="110"/>
      <c r="B72" s="112"/>
      <c r="C72" s="110"/>
      <c r="D72" s="124"/>
      <c r="E72" s="97" t="s">
        <v>92</v>
      </c>
      <c r="F72" s="125"/>
      <c r="G72" s="127"/>
      <c r="H72" s="127"/>
      <c r="I72" s="127"/>
      <c r="J72" s="127"/>
      <c r="K72" s="127"/>
    </row>
    <row r="73" spans="1:11" s="21" customFormat="1" ht="13.6" x14ac:dyDescent="0.25">
      <c r="A73" s="110"/>
      <c r="B73" s="112"/>
      <c r="C73" s="110"/>
      <c r="D73" s="124"/>
      <c r="E73" s="97" t="s">
        <v>93</v>
      </c>
      <c r="F73" s="125"/>
      <c r="G73" s="127"/>
      <c r="H73" s="127"/>
      <c r="I73" s="127"/>
      <c r="J73" s="127"/>
      <c r="K73" s="127"/>
    </row>
    <row r="74" spans="1:11" s="21" customFormat="1" ht="13.6" x14ac:dyDescent="0.25">
      <c r="A74" s="110"/>
      <c r="B74" s="112"/>
      <c r="C74" s="110"/>
      <c r="D74" s="124"/>
      <c r="E74" s="97" t="s">
        <v>75</v>
      </c>
      <c r="F74" s="125"/>
      <c r="G74" s="127"/>
      <c r="H74" s="127"/>
      <c r="I74" s="127"/>
      <c r="J74" s="127"/>
      <c r="K74" s="127"/>
    </row>
    <row r="75" spans="1:11" s="21" customFormat="1" ht="13.6" x14ac:dyDescent="0.25">
      <c r="A75" s="110"/>
      <c r="B75" s="112"/>
      <c r="C75" s="110"/>
      <c r="D75" s="124"/>
      <c r="E75" s="97" t="s">
        <v>89</v>
      </c>
      <c r="F75" s="125"/>
      <c r="G75" s="127"/>
      <c r="H75" s="127"/>
      <c r="I75" s="127"/>
      <c r="J75" s="127"/>
      <c r="K75" s="127"/>
    </row>
    <row r="76" spans="1:11" s="21" customFormat="1" ht="13.6" x14ac:dyDescent="0.25">
      <c r="A76" s="110"/>
      <c r="B76" s="112"/>
      <c r="C76" s="110"/>
      <c r="D76" s="124"/>
      <c r="E76" s="97" t="s">
        <v>205</v>
      </c>
      <c r="F76" s="125"/>
      <c r="G76" s="127"/>
      <c r="H76" s="127"/>
      <c r="I76" s="127"/>
      <c r="J76" s="127"/>
      <c r="K76" s="127"/>
    </row>
    <row r="77" spans="1:11" s="21" customFormat="1" ht="13.6" x14ac:dyDescent="0.25">
      <c r="A77" s="110"/>
      <c r="B77" s="112"/>
      <c r="C77" s="110"/>
      <c r="D77" s="124"/>
      <c r="E77" s="97" t="s">
        <v>138</v>
      </c>
      <c r="F77" s="125"/>
      <c r="G77" s="127"/>
      <c r="H77" s="127"/>
      <c r="I77" s="127"/>
      <c r="J77" s="127"/>
      <c r="K77" s="127"/>
    </row>
    <row r="78" spans="1:11" s="21" customFormat="1" ht="13.6" x14ac:dyDescent="0.25">
      <c r="A78" s="110"/>
      <c r="B78" s="112"/>
      <c r="C78" s="110"/>
      <c r="D78" s="124"/>
      <c r="E78" s="97" t="s">
        <v>136</v>
      </c>
      <c r="F78" s="125"/>
      <c r="G78" s="127"/>
      <c r="H78" s="127"/>
      <c r="I78" s="127"/>
      <c r="J78" s="127"/>
      <c r="K78" s="127"/>
    </row>
    <row r="79" spans="1:11" s="21" customFormat="1" ht="39.6" customHeight="1" x14ac:dyDescent="0.25">
      <c r="A79" s="96" t="s">
        <v>198</v>
      </c>
      <c r="B79" s="98" t="s">
        <v>35</v>
      </c>
      <c r="C79" s="87" t="s">
        <v>56</v>
      </c>
      <c r="D79" s="87" t="s">
        <v>31</v>
      </c>
      <c r="E79" s="99" t="s">
        <v>246</v>
      </c>
      <c r="F79" s="87" t="s">
        <v>67</v>
      </c>
      <c r="G79" s="95">
        <v>211.6</v>
      </c>
      <c r="H79" s="95">
        <v>38.799999999999997</v>
      </c>
      <c r="I79" s="95"/>
      <c r="J79" s="95"/>
      <c r="K79" s="95"/>
    </row>
    <row r="80" spans="1:11" s="21" customFormat="1" ht="13.6" customHeight="1" x14ac:dyDescent="0.25">
      <c r="A80" s="109" t="s">
        <v>199</v>
      </c>
      <c r="B80" s="111" t="s">
        <v>37</v>
      </c>
      <c r="C80" s="109" t="s">
        <v>155</v>
      </c>
      <c r="D80" s="134" t="s">
        <v>156</v>
      </c>
      <c r="E80" s="100">
        <v>4239900</v>
      </c>
      <c r="F80" s="151" t="s">
        <v>157</v>
      </c>
      <c r="G80" s="126">
        <v>24567.5</v>
      </c>
      <c r="H80" s="126">
        <f>848.1+287.7</f>
        <v>1135.8</v>
      </c>
      <c r="I80" s="126"/>
      <c r="J80" s="126"/>
      <c r="K80" s="126"/>
    </row>
    <row r="81" spans="1:11" s="21" customFormat="1" ht="13.6" x14ac:dyDescent="0.25">
      <c r="A81" s="110"/>
      <c r="B81" s="112"/>
      <c r="C81" s="110"/>
      <c r="D81" s="124"/>
      <c r="E81" s="101">
        <v>6223957</v>
      </c>
      <c r="F81" s="151"/>
      <c r="G81" s="127"/>
      <c r="H81" s="127"/>
      <c r="I81" s="127"/>
      <c r="J81" s="127"/>
      <c r="K81" s="127"/>
    </row>
    <row r="82" spans="1:11" s="21" customFormat="1" ht="13.6" x14ac:dyDescent="0.25">
      <c r="A82" s="110"/>
      <c r="B82" s="112"/>
      <c r="C82" s="110"/>
      <c r="D82" s="124"/>
      <c r="E82" s="101">
        <v>4231000</v>
      </c>
      <c r="F82" s="151"/>
      <c r="G82" s="127"/>
      <c r="H82" s="127"/>
      <c r="I82" s="127"/>
      <c r="J82" s="127"/>
      <c r="K82" s="127"/>
    </row>
    <row r="83" spans="1:11" s="21" customFormat="1" ht="13.6" x14ac:dyDescent="0.25">
      <c r="A83" s="110"/>
      <c r="B83" s="112"/>
      <c r="C83" s="110"/>
      <c r="D83" s="124"/>
      <c r="E83" s="97" t="s">
        <v>60</v>
      </c>
      <c r="F83" s="151"/>
      <c r="G83" s="127"/>
      <c r="H83" s="127"/>
      <c r="I83" s="127"/>
      <c r="J83" s="127"/>
      <c r="K83" s="127"/>
    </row>
    <row r="84" spans="1:11" s="21" customFormat="1" ht="13.6" x14ac:dyDescent="0.25">
      <c r="A84" s="110"/>
      <c r="B84" s="112"/>
      <c r="C84" s="110"/>
      <c r="D84" s="124"/>
      <c r="E84" s="97" t="s">
        <v>142</v>
      </c>
      <c r="F84" s="151"/>
      <c r="G84" s="127"/>
      <c r="H84" s="127"/>
      <c r="I84" s="127"/>
      <c r="J84" s="127"/>
      <c r="K84" s="127"/>
    </row>
    <row r="85" spans="1:11" s="21" customFormat="1" ht="13.6" x14ac:dyDescent="0.25">
      <c r="A85" s="110"/>
      <c r="B85" s="112"/>
      <c r="C85" s="110"/>
      <c r="D85" s="124"/>
      <c r="E85" s="97" t="s">
        <v>151</v>
      </c>
      <c r="F85" s="151"/>
      <c r="G85" s="127"/>
      <c r="H85" s="127"/>
      <c r="I85" s="127"/>
      <c r="J85" s="127"/>
      <c r="K85" s="127"/>
    </row>
    <row r="86" spans="1:11" s="21" customFormat="1" ht="13.6" x14ac:dyDescent="0.25">
      <c r="A86" s="110"/>
      <c r="B86" s="112"/>
      <c r="C86" s="110"/>
      <c r="D86" s="124"/>
      <c r="E86" s="97" t="s">
        <v>149</v>
      </c>
      <c r="F86" s="151"/>
      <c r="G86" s="127"/>
      <c r="H86" s="127"/>
      <c r="I86" s="127"/>
      <c r="J86" s="127"/>
      <c r="K86" s="127"/>
    </row>
    <row r="87" spans="1:11" s="21" customFormat="1" ht="13.6" x14ac:dyDescent="0.25">
      <c r="A87" s="110"/>
      <c r="B87" s="112"/>
      <c r="C87" s="110"/>
      <c r="D87" s="124"/>
      <c r="E87" s="102" t="s">
        <v>141</v>
      </c>
      <c r="F87" s="151"/>
      <c r="G87" s="129"/>
      <c r="H87" s="129"/>
      <c r="I87" s="129"/>
      <c r="J87" s="127"/>
      <c r="K87" s="127"/>
    </row>
    <row r="88" spans="1:11" s="21" customFormat="1" ht="12.75" customHeight="1" x14ac:dyDescent="0.25">
      <c r="A88" s="109" t="s">
        <v>200</v>
      </c>
      <c r="B88" s="111" t="s">
        <v>38</v>
      </c>
      <c r="C88" s="109" t="s">
        <v>183</v>
      </c>
      <c r="D88" s="109" t="s">
        <v>207</v>
      </c>
      <c r="E88" s="96" t="s">
        <v>39</v>
      </c>
      <c r="F88" s="97" t="s">
        <v>68</v>
      </c>
      <c r="G88" s="136">
        <v>16797.8</v>
      </c>
      <c r="H88" s="126">
        <f>16282.7+12.1</f>
        <v>16294.800000000001</v>
      </c>
      <c r="I88" s="126">
        <v>16158.3</v>
      </c>
      <c r="J88" s="126">
        <v>16158.3</v>
      </c>
      <c r="K88" s="126">
        <v>16158.3</v>
      </c>
    </row>
    <row r="89" spans="1:11" s="21" customFormat="1" ht="12.75" customHeight="1" x14ac:dyDescent="0.25">
      <c r="A89" s="110"/>
      <c r="B89" s="112"/>
      <c r="C89" s="110"/>
      <c r="D89" s="110"/>
      <c r="E89" s="97" t="s">
        <v>70</v>
      </c>
      <c r="F89" s="97" t="s">
        <v>69</v>
      </c>
      <c r="G89" s="137"/>
      <c r="H89" s="127"/>
      <c r="I89" s="127"/>
      <c r="J89" s="127"/>
      <c r="K89" s="127"/>
    </row>
    <row r="90" spans="1:11" s="21" customFormat="1" ht="12.75" customHeight="1" x14ac:dyDescent="0.25">
      <c r="A90" s="110"/>
      <c r="B90" s="112"/>
      <c r="C90" s="110"/>
      <c r="D90" s="110"/>
      <c r="E90" s="97" t="s">
        <v>151</v>
      </c>
      <c r="F90" s="97" t="s">
        <v>140</v>
      </c>
      <c r="G90" s="137"/>
      <c r="H90" s="127"/>
      <c r="I90" s="127"/>
      <c r="J90" s="127"/>
      <c r="K90" s="127"/>
    </row>
    <row r="91" spans="1:11" s="21" customFormat="1" ht="12.75" customHeight="1" x14ac:dyDescent="0.25">
      <c r="A91" s="110"/>
      <c r="B91" s="112"/>
      <c r="C91" s="110"/>
      <c r="D91" s="110"/>
      <c r="E91" s="97" t="s">
        <v>286</v>
      </c>
      <c r="F91" s="97" t="s">
        <v>66</v>
      </c>
      <c r="G91" s="137"/>
      <c r="H91" s="127"/>
      <c r="I91" s="127"/>
      <c r="J91" s="127"/>
      <c r="K91" s="127"/>
    </row>
    <row r="92" spans="1:11" s="21" customFormat="1" ht="12.75" customHeight="1" x14ac:dyDescent="0.25">
      <c r="A92" s="110"/>
      <c r="B92" s="112"/>
      <c r="C92" s="110"/>
      <c r="D92" s="110"/>
      <c r="E92" s="97" t="s">
        <v>287</v>
      </c>
      <c r="F92" s="102" t="s">
        <v>139</v>
      </c>
      <c r="G92" s="137"/>
      <c r="H92" s="127"/>
      <c r="I92" s="127"/>
      <c r="J92" s="127"/>
      <c r="K92" s="127"/>
    </row>
    <row r="93" spans="1:11" s="21" customFormat="1" ht="12.75" customHeight="1" x14ac:dyDescent="0.25">
      <c r="A93" s="110"/>
      <c r="B93" s="112"/>
      <c r="C93" s="96" t="s">
        <v>31</v>
      </c>
      <c r="D93" s="96" t="s">
        <v>57</v>
      </c>
      <c r="E93" s="102" t="s">
        <v>70</v>
      </c>
      <c r="F93" s="102" t="s">
        <v>66</v>
      </c>
      <c r="G93" s="138"/>
      <c r="H93" s="129"/>
      <c r="I93" s="129"/>
      <c r="J93" s="129"/>
      <c r="K93" s="129"/>
    </row>
    <row r="94" spans="1:11" s="21" customFormat="1" ht="13.6" x14ac:dyDescent="0.25">
      <c r="A94" s="87"/>
      <c r="B94" s="117" t="s">
        <v>40</v>
      </c>
      <c r="C94" s="117"/>
      <c r="D94" s="117"/>
      <c r="E94" s="135"/>
      <c r="F94" s="117"/>
      <c r="G94" s="24">
        <f>SUM(G52:G93)</f>
        <v>592021.80000000005</v>
      </c>
      <c r="H94" s="24">
        <f>SUM(H52:H93)</f>
        <v>23123.4</v>
      </c>
      <c r="I94" s="24">
        <f>SUM(I52:I93)</f>
        <v>16158.3</v>
      </c>
      <c r="J94" s="24">
        <f>SUM(J52:J93)</f>
        <v>16158.3</v>
      </c>
      <c r="K94" s="24">
        <f>SUM(K52:K93)</f>
        <v>16158.3</v>
      </c>
    </row>
    <row r="95" spans="1:11" s="21" customFormat="1" ht="13.6" x14ac:dyDescent="0.25">
      <c r="A95" s="27"/>
      <c r="B95" s="117" t="s">
        <v>41</v>
      </c>
      <c r="C95" s="117"/>
      <c r="D95" s="117"/>
      <c r="E95" s="117"/>
      <c r="F95" s="117"/>
      <c r="G95" s="28">
        <f>G94+G41+G23+G50</f>
        <v>776626.90000000014</v>
      </c>
      <c r="H95" s="28">
        <f>H94+H41+H23+H50</f>
        <v>816199.5</v>
      </c>
      <c r="I95" s="28">
        <f>I94+I41+I23</f>
        <v>221220.8</v>
      </c>
      <c r="J95" s="28">
        <f>J94+J41+J23</f>
        <v>201967.09999999998</v>
      </c>
      <c r="K95" s="28">
        <f>K94+K41+K23</f>
        <v>207244.9</v>
      </c>
    </row>
    <row r="96" spans="1:11" s="29" customFormat="1" ht="13.6" x14ac:dyDescent="0.25"/>
    <row r="97" spans="1:15" s="31" customFormat="1" ht="13.6" x14ac:dyDescent="0.25">
      <c r="A97" s="30"/>
      <c r="B97" s="29"/>
      <c r="C97" s="29"/>
      <c r="D97" s="29"/>
      <c r="E97" s="29"/>
      <c r="F97" s="29"/>
      <c r="G97" s="30"/>
      <c r="H97" s="30"/>
      <c r="I97" s="30"/>
      <c r="J97" s="30"/>
      <c r="K97" s="30"/>
      <c r="L97" s="30"/>
      <c r="M97" s="30"/>
      <c r="N97" s="30"/>
      <c r="O97" s="30"/>
    </row>
    <row r="98" spans="1:15" s="31" customForma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s="31" customForma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s="31" customForma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s="31" customForma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</sheetData>
  <mergeCells count="70">
    <mergeCell ref="B94:F94"/>
    <mergeCell ref="B95:F95"/>
    <mergeCell ref="G88:G93"/>
    <mergeCell ref="H88:H93"/>
    <mergeCell ref="I88:I93"/>
    <mergeCell ref="J88:J93"/>
    <mergeCell ref="K88:K93"/>
    <mergeCell ref="I62:I78"/>
    <mergeCell ref="J62:J78"/>
    <mergeCell ref="K62:K78"/>
    <mergeCell ref="A80:A87"/>
    <mergeCell ref="B80:B87"/>
    <mergeCell ref="C80:C87"/>
    <mergeCell ref="D80:D87"/>
    <mergeCell ref="F80:F87"/>
    <mergeCell ref="K52:K61"/>
    <mergeCell ref="G80:G87"/>
    <mergeCell ref="H80:H87"/>
    <mergeCell ref="I80:I87"/>
    <mergeCell ref="J80:J87"/>
    <mergeCell ref="K80:K87"/>
    <mergeCell ref="F52:F61"/>
    <mergeCell ref="G52:G61"/>
    <mergeCell ref="H52:H61"/>
    <mergeCell ref="I52:I61"/>
    <mergeCell ref="J52:J61"/>
    <mergeCell ref="J1:K1"/>
    <mergeCell ref="A3:K3"/>
    <mergeCell ref="A4:K4"/>
    <mergeCell ref="A5:K5"/>
    <mergeCell ref="A7:A8"/>
    <mergeCell ref="B7:B8"/>
    <mergeCell ref="C7:F7"/>
    <mergeCell ref="G7:G8"/>
    <mergeCell ref="H7:H8"/>
    <mergeCell ref="I7:I8"/>
    <mergeCell ref="J7:J8"/>
    <mergeCell ref="K7:K8"/>
    <mergeCell ref="J25:J33"/>
    <mergeCell ref="K25:K33"/>
    <mergeCell ref="A62:A78"/>
    <mergeCell ref="B62:B78"/>
    <mergeCell ref="C62:C78"/>
    <mergeCell ref="D62:D78"/>
    <mergeCell ref="F62:F78"/>
    <mergeCell ref="G62:G78"/>
    <mergeCell ref="H62:H78"/>
    <mergeCell ref="A25:A33"/>
    <mergeCell ref="B25:B33"/>
    <mergeCell ref="C25:C33"/>
    <mergeCell ref="D25:D33"/>
    <mergeCell ref="E25:E33"/>
    <mergeCell ref="F25:F33"/>
    <mergeCell ref="G25:G33"/>
    <mergeCell ref="A88:A93"/>
    <mergeCell ref="B88:B93"/>
    <mergeCell ref="C88:C92"/>
    <mergeCell ref="D88:D92"/>
    <mergeCell ref="B10:G10"/>
    <mergeCell ref="B23:F23"/>
    <mergeCell ref="B24:K24"/>
    <mergeCell ref="H25:H33"/>
    <mergeCell ref="I25:I33"/>
    <mergeCell ref="B41:F41"/>
    <mergeCell ref="B50:F50"/>
    <mergeCell ref="B51:K51"/>
    <mergeCell ref="A52:A61"/>
    <mergeCell ref="B52:B61"/>
    <mergeCell ref="C52:C61"/>
    <mergeCell ref="D52:D61"/>
  </mergeCells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6" workbookViewId="0">
      <pane ySplit="3" topLeftCell="A9" activePane="bottomLeft" state="frozen"/>
      <selection activeCell="A6" sqref="A6"/>
      <selection pane="bottomLeft" activeCell="J48" sqref="A1:XFD1048576"/>
    </sheetView>
  </sheetViews>
  <sheetFormatPr defaultColWidth="9.125" defaultRowHeight="12.9" x14ac:dyDescent="0.2"/>
  <cols>
    <col min="1" max="1" width="44.625" style="20" customWidth="1"/>
    <col min="2" max="2" width="9.75" style="20" customWidth="1"/>
    <col min="3" max="3" width="9.125" style="20" customWidth="1"/>
    <col min="4" max="4" width="9.125" style="20"/>
    <col min="5" max="5" width="6.75" style="20" customWidth="1"/>
    <col min="6" max="6" width="9.125" style="20"/>
    <col min="7" max="7" width="8.375" style="20" customWidth="1"/>
    <col min="8" max="8" width="9.125" style="20"/>
    <col min="9" max="9" width="7.375" style="20" customWidth="1"/>
    <col min="10" max="10" width="9.125" style="20"/>
    <col min="11" max="11" width="8.375" style="20" customWidth="1"/>
    <col min="12" max="16384" width="9.125" style="20"/>
  </cols>
  <sheetData>
    <row r="1" spans="1:12" x14ac:dyDescent="0.2">
      <c r="I1" s="130" t="s">
        <v>87</v>
      </c>
      <c r="J1" s="130"/>
      <c r="K1" s="130"/>
    </row>
    <row r="3" spans="1:12" ht="21.1" customHeight="1" x14ac:dyDescent="0.25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5" spans="1:12" ht="13.6" x14ac:dyDescent="0.25">
      <c r="A5" s="132" t="s">
        <v>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2" x14ac:dyDescent="0.2">
      <c r="I6" s="144" t="s">
        <v>87</v>
      </c>
      <c r="J6" s="144"/>
      <c r="K6" s="144"/>
      <c r="L6" s="144"/>
    </row>
    <row r="7" spans="1:12" s="53" customFormat="1" ht="72" customHeight="1" x14ac:dyDescent="0.2">
      <c r="A7" s="140" t="s">
        <v>46</v>
      </c>
      <c r="B7" s="142" t="s">
        <v>175</v>
      </c>
      <c r="C7" s="143"/>
      <c r="D7" s="142" t="s">
        <v>176</v>
      </c>
      <c r="E7" s="143"/>
      <c r="F7" s="142" t="s">
        <v>177</v>
      </c>
      <c r="G7" s="143"/>
      <c r="H7" s="142" t="s">
        <v>178</v>
      </c>
      <c r="I7" s="143"/>
      <c r="J7" s="142" t="s">
        <v>179</v>
      </c>
      <c r="K7" s="143"/>
    </row>
    <row r="8" spans="1:12" s="53" customFormat="1" ht="38.75" x14ac:dyDescent="0.2">
      <c r="A8" s="141"/>
      <c r="B8" s="54" t="s">
        <v>47</v>
      </c>
      <c r="C8" s="54" t="s">
        <v>48</v>
      </c>
      <c r="D8" s="54" t="s">
        <v>47</v>
      </c>
      <c r="E8" s="54" t="s">
        <v>48</v>
      </c>
      <c r="F8" s="54" t="s">
        <v>47</v>
      </c>
      <c r="G8" s="54" t="s">
        <v>48</v>
      </c>
      <c r="H8" s="54" t="s">
        <v>47</v>
      </c>
      <c r="I8" s="54" t="s">
        <v>48</v>
      </c>
      <c r="J8" s="54" t="s">
        <v>47</v>
      </c>
      <c r="K8" s="54" t="s">
        <v>48</v>
      </c>
    </row>
    <row r="9" spans="1:12" s="57" customFormat="1" ht="66.599999999999994" customHeight="1" x14ac:dyDescent="0.25">
      <c r="A9" s="55" t="s">
        <v>159</v>
      </c>
      <c r="B9" s="56">
        <f>B10+B35+B41</f>
        <v>776626.8600000001</v>
      </c>
      <c r="C9" s="56">
        <f>B9/B48*100</f>
        <v>100</v>
      </c>
      <c r="D9" s="56">
        <f>D10+D35+D41</f>
        <v>816199.5</v>
      </c>
      <c r="E9" s="56">
        <f>D9/D48*100</f>
        <v>100</v>
      </c>
      <c r="F9" s="56">
        <f>F10+F35+F41</f>
        <v>221220.79999999996</v>
      </c>
      <c r="G9" s="56">
        <f>F9/F48*100</f>
        <v>99.999999999999986</v>
      </c>
      <c r="H9" s="56">
        <f>H10+H35+H41</f>
        <v>201967.09999999998</v>
      </c>
      <c r="I9" s="56">
        <f>H9/H48*100</f>
        <v>99.999999999999986</v>
      </c>
      <c r="J9" s="56">
        <f>J10+J35+J41</f>
        <v>207244.89999999997</v>
      </c>
      <c r="K9" s="56">
        <f>J9/J48*100</f>
        <v>99.999999999999986</v>
      </c>
    </row>
    <row r="10" spans="1:12" s="57" customFormat="1" ht="51.65" x14ac:dyDescent="0.25">
      <c r="A10" s="55" t="s">
        <v>160</v>
      </c>
      <c r="B10" s="58">
        <f>B11+B12+B13+B14+B15+B16+B17+B18+B19+B20+B21+B22+B23+B24+B34+B26+B25+B27+B28+B32+B29+B30+B31+B33</f>
        <v>748860.06</v>
      </c>
      <c r="C10" s="58">
        <f>B10/B48*100</f>
        <v>96.424692290452057</v>
      </c>
      <c r="D10" s="58">
        <f>D11+D12+D13+D14+D15+D16+D17+D18+D19+D20+D21+D22+D23+D24+D34+D26+D25+D27+D28+D32+D29+D30+D31+D33</f>
        <v>787937</v>
      </c>
      <c r="E10" s="58">
        <f>D10/D48*100</f>
        <v>96.537304911360522</v>
      </c>
      <c r="F10" s="58">
        <f>F11+F12+F13+F14+F15+F16+F17+F18+F19+F20+F21+F22+F23+F24+F34+F26+F25+F27+F28+F32+F29+F30+F31+F33</f>
        <v>198613.09999999998</v>
      </c>
      <c r="G10" s="58">
        <f>F10/F48*100</f>
        <v>89.780481763016851</v>
      </c>
      <c r="H10" s="58">
        <f>H11+H12+H13+H14+H15+H16+H17+H18+H19+H20+H21+H22+H23+H24+H34+H26+H25+H27+H28+H32+H29+H30+H31+H33</f>
        <v>179359.4</v>
      </c>
      <c r="I10" s="58">
        <f>H10/H48*100</f>
        <v>88.806246165835915</v>
      </c>
      <c r="J10" s="58">
        <f>J11+J12+J13+J14+J15+J16+J17+J18+J19+J20+J21+J22+J23+J24+J34+J26+J25+J27+J28+J32+J29+J30+J31+J33</f>
        <v>184637.19999999998</v>
      </c>
      <c r="K10" s="58">
        <f>J10/J48*100</f>
        <v>89.091311776550342</v>
      </c>
    </row>
    <row r="11" spans="1:12" ht="84.9" customHeight="1" x14ac:dyDescent="0.2">
      <c r="A11" s="18" t="s">
        <v>113</v>
      </c>
      <c r="B11" s="37">
        <v>63884.2</v>
      </c>
      <c r="C11" s="52">
        <f>B11/B48*100</f>
        <v>8.2258550779456687</v>
      </c>
      <c r="D11" s="37">
        <v>65242</v>
      </c>
      <c r="E11" s="52">
        <f>D11/D48*100</f>
        <v>7.9933888712257231</v>
      </c>
      <c r="F11" s="37">
        <v>65224.7</v>
      </c>
      <c r="G11" s="52">
        <f>F11/F48*100</f>
        <v>29.483981614748707</v>
      </c>
      <c r="H11" s="37">
        <v>64959.3</v>
      </c>
      <c r="I11" s="52">
        <f>H11/H48*100</f>
        <v>32.163307786268156</v>
      </c>
      <c r="J11" s="37">
        <v>65224.7</v>
      </c>
      <c r="K11" s="52">
        <f>J11/J48*100</f>
        <v>31.472282309480232</v>
      </c>
    </row>
    <row r="12" spans="1:12" ht="27.2" x14ac:dyDescent="0.2">
      <c r="A12" s="13" t="s">
        <v>104</v>
      </c>
      <c r="B12" s="37">
        <v>58432.7</v>
      </c>
      <c r="C12" s="52">
        <f>B12/B48*100</f>
        <v>7.5239092297168284</v>
      </c>
      <c r="D12" s="37">
        <v>60193.599999999999</v>
      </c>
      <c r="E12" s="52">
        <f>D12/D48*100</f>
        <v>7.3748636209652174</v>
      </c>
      <c r="F12" s="37">
        <v>73209.100000000006</v>
      </c>
      <c r="G12" s="52">
        <f>F12/F48*100</f>
        <v>33.093226315066218</v>
      </c>
      <c r="H12" s="37">
        <v>59254.1</v>
      </c>
      <c r="I12" s="52">
        <f>H12/H48*100</f>
        <v>29.338491269122546</v>
      </c>
      <c r="J12" s="37">
        <v>65953.899999999994</v>
      </c>
      <c r="K12" s="52">
        <f>J12/J48*100</f>
        <v>31.824136565001115</v>
      </c>
    </row>
    <row r="13" spans="1:12" ht="40.75" x14ac:dyDescent="0.2">
      <c r="A13" s="13" t="s">
        <v>73</v>
      </c>
      <c r="B13" s="52">
        <v>41818.959999999999</v>
      </c>
      <c r="C13" s="52">
        <f>B13/B48*100</f>
        <v>5.3846914334124367</v>
      </c>
      <c r="D13" s="37">
        <v>41651.1</v>
      </c>
      <c r="E13" s="52">
        <f>D13/D48*100</f>
        <v>5.1030538489670718</v>
      </c>
      <c r="F13" s="37">
        <v>41705.599999999999</v>
      </c>
      <c r="G13" s="52">
        <f>F13/F48*100</f>
        <v>18.852476801458089</v>
      </c>
      <c r="H13" s="37">
        <f>F13</f>
        <v>41705.599999999999</v>
      </c>
      <c r="I13" s="52">
        <f>H13/H48*100</f>
        <v>20.649699876861131</v>
      </c>
      <c r="J13" s="37">
        <f>H13</f>
        <v>41705.599999999999</v>
      </c>
      <c r="K13" s="52">
        <f>J13/J48*100</f>
        <v>20.12382451872157</v>
      </c>
    </row>
    <row r="14" spans="1:12" ht="26.5" customHeight="1" x14ac:dyDescent="0.2">
      <c r="A14" s="13" t="s">
        <v>247</v>
      </c>
      <c r="B14" s="37">
        <v>4490.1000000000004</v>
      </c>
      <c r="C14" s="52">
        <f>B14/B48*100</f>
        <v>0.57815409577773291</v>
      </c>
      <c r="D14" s="37">
        <v>1752.2</v>
      </c>
      <c r="E14" s="52">
        <f>D14/D48*100</f>
        <v>0.21467790656573546</v>
      </c>
      <c r="F14" s="37"/>
      <c r="G14" s="52">
        <f>F14/F48*100</f>
        <v>0</v>
      </c>
      <c r="H14" s="37"/>
      <c r="I14" s="52">
        <f>H14/H48*100</f>
        <v>0</v>
      </c>
      <c r="J14" s="37"/>
      <c r="K14" s="52">
        <f>J14/J48*100</f>
        <v>0</v>
      </c>
    </row>
    <row r="15" spans="1:12" ht="30.6" customHeight="1" x14ac:dyDescent="0.2">
      <c r="A15" s="13" t="s">
        <v>227</v>
      </c>
      <c r="B15" s="37">
        <v>1021.2</v>
      </c>
      <c r="C15" s="52">
        <f>B15/B48*100</f>
        <v>0.13149171791457223</v>
      </c>
      <c r="D15" s="37"/>
      <c r="E15" s="52">
        <f>D15/D48*100</f>
        <v>0</v>
      </c>
      <c r="F15" s="37"/>
      <c r="G15" s="52">
        <f>F15/F48*100</f>
        <v>0</v>
      </c>
      <c r="H15" s="37"/>
      <c r="I15" s="52">
        <f>H15/H48*100</f>
        <v>0</v>
      </c>
      <c r="J15" s="37"/>
      <c r="K15" s="52">
        <f>J15/J48*100</f>
        <v>0</v>
      </c>
    </row>
    <row r="16" spans="1:12" ht="54.35" x14ac:dyDescent="0.2">
      <c r="A16" s="13" t="s">
        <v>103</v>
      </c>
      <c r="B16" s="37">
        <v>227</v>
      </c>
      <c r="C16" s="52">
        <f>B16/B48*100</f>
        <v>2.9228965889745297E-2</v>
      </c>
      <c r="D16" s="37">
        <v>229</v>
      </c>
      <c r="E16" s="52">
        <f>D16/D48*100</f>
        <v>2.8056865999060279E-2</v>
      </c>
      <c r="F16" s="37"/>
      <c r="G16" s="52">
        <f>F16/F48*100</f>
        <v>0</v>
      </c>
      <c r="H16" s="37"/>
      <c r="I16" s="52">
        <f>H16/H48*100</f>
        <v>0</v>
      </c>
      <c r="J16" s="37"/>
      <c r="K16" s="52">
        <f>J16/J48*100</f>
        <v>0</v>
      </c>
    </row>
    <row r="17" spans="1:11" ht="13.6" x14ac:dyDescent="0.2">
      <c r="A17" s="13" t="s">
        <v>118</v>
      </c>
      <c r="B17" s="37">
        <v>115</v>
      </c>
      <c r="C17" s="52">
        <f>B17/B48*100</f>
        <v>1.4807625891280658E-2</v>
      </c>
      <c r="D17" s="37">
        <v>7.6</v>
      </c>
      <c r="E17" s="52">
        <f>D17/D48*100</f>
        <v>9.3114489778540652E-4</v>
      </c>
      <c r="F17" s="37"/>
      <c r="G17" s="52">
        <f>F17/F48*100</f>
        <v>0</v>
      </c>
      <c r="H17" s="37"/>
      <c r="I17" s="52">
        <f>H17/H48*100</f>
        <v>0</v>
      </c>
      <c r="J17" s="37">
        <v>0</v>
      </c>
      <c r="K17" s="52">
        <f>J17/J48*100</f>
        <v>0</v>
      </c>
    </row>
    <row r="18" spans="1:11" ht="54.35" x14ac:dyDescent="0.2">
      <c r="A18" s="13" t="s">
        <v>121</v>
      </c>
      <c r="B18" s="37">
        <v>477</v>
      </c>
      <c r="C18" s="52">
        <f>B18/B48*100</f>
        <v>6.1419456957746733E-2</v>
      </c>
      <c r="D18" s="37">
        <v>0</v>
      </c>
      <c r="E18" s="52">
        <f>D18/D48*100</f>
        <v>0</v>
      </c>
      <c r="F18" s="37"/>
      <c r="G18" s="52">
        <f>F18/F48*100</f>
        <v>0</v>
      </c>
      <c r="H18" s="37"/>
      <c r="I18" s="52">
        <f>H18/H48*100</f>
        <v>0</v>
      </c>
      <c r="J18" s="37"/>
      <c r="K18" s="52">
        <f>J18/J48*100</f>
        <v>0</v>
      </c>
    </row>
    <row r="19" spans="1:11" ht="40.75" x14ac:dyDescent="0.2">
      <c r="A19" s="13" t="s">
        <v>120</v>
      </c>
      <c r="B19" s="37">
        <v>1198.4000000000001</v>
      </c>
      <c r="C19" s="52">
        <f>B19/B48*100</f>
        <v>0.15430833798357166</v>
      </c>
      <c r="D19" s="37">
        <v>5514.8</v>
      </c>
      <c r="E19" s="52">
        <f>D19/D48*100</f>
        <v>0.67566814240881068</v>
      </c>
      <c r="F19" s="37"/>
      <c r="G19" s="52">
        <f>F19/F48*100</f>
        <v>0</v>
      </c>
      <c r="H19" s="37"/>
      <c r="I19" s="52">
        <f>H19/H48*100</f>
        <v>0</v>
      </c>
      <c r="J19" s="37"/>
      <c r="K19" s="52">
        <f>J19/J48*100</f>
        <v>0</v>
      </c>
    </row>
    <row r="20" spans="1:11" ht="54.35" x14ac:dyDescent="0.2">
      <c r="A20" s="13" t="s">
        <v>226</v>
      </c>
      <c r="B20" s="37">
        <v>1858.1</v>
      </c>
      <c r="C20" s="52">
        <f>B20/B48*100</f>
        <v>0.23925260581381383</v>
      </c>
      <c r="D20" s="37"/>
      <c r="E20" s="52">
        <f>D20/D48*100</f>
        <v>0</v>
      </c>
      <c r="F20" s="37"/>
      <c r="G20" s="52">
        <f>F20/F48*100</f>
        <v>0</v>
      </c>
      <c r="H20" s="37"/>
      <c r="I20" s="52">
        <f>H20/H48*100</f>
        <v>0</v>
      </c>
      <c r="J20" s="37"/>
      <c r="K20" s="52">
        <f>J20/J48*100</f>
        <v>0</v>
      </c>
    </row>
    <row r="21" spans="1:11" ht="40.75" x14ac:dyDescent="0.2">
      <c r="A21" s="13" t="s">
        <v>203</v>
      </c>
      <c r="B21" s="37">
        <v>20</v>
      </c>
      <c r="C21" s="52">
        <f>B21/B48*100</f>
        <v>2.5752392854401143E-3</v>
      </c>
      <c r="D21" s="37"/>
      <c r="E21" s="52">
        <f>D21/D48*100</f>
        <v>0</v>
      </c>
      <c r="F21" s="37"/>
      <c r="G21" s="52">
        <f>F21/F48*100</f>
        <v>0</v>
      </c>
      <c r="H21" s="37"/>
      <c r="I21" s="52">
        <f>H21/H48*100</f>
        <v>0</v>
      </c>
      <c r="J21" s="37"/>
      <c r="K21" s="52">
        <f>J21/J48*100</f>
        <v>0</v>
      </c>
    </row>
    <row r="22" spans="1:11" ht="40.75" x14ac:dyDescent="0.2">
      <c r="A22" s="13" t="s">
        <v>152</v>
      </c>
      <c r="B22" s="37">
        <v>305</v>
      </c>
      <c r="C22" s="52">
        <f>B22/B48*100</f>
        <v>3.9272399102961743E-2</v>
      </c>
      <c r="D22" s="37">
        <v>2750.9</v>
      </c>
      <c r="E22" s="52">
        <f>D22/D48*100</f>
        <v>0.33703769727866778</v>
      </c>
      <c r="F22" s="37"/>
      <c r="G22" s="52">
        <f>F22/F48*100</f>
        <v>0</v>
      </c>
      <c r="H22" s="37"/>
      <c r="I22" s="52">
        <f>H22/H48*100</f>
        <v>0</v>
      </c>
      <c r="J22" s="37"/>
      <c r="K22" s="52">
        <f>J22/J48*100</f>
        <v>0</v>
      </c>
    </row>
    <row r="23" spans="1:11" ht="40.75" x14ac:dyDescent="0.2">
      <c r="A23" s="13" t="s">
        <v>208</v>
      </c>
      <c r="B23" s="37"/>
      <c r="C23" s="52">
        <f>B23/B48*100</f>
        <v>0</v>
      </c>
      <c r="D23" s="37">
        <v>2940</v>
      </c>
      <c r="E23" s="52">
        <f t="shared" ref="E23" si="0">D23/D48*100</f>
        <v>0.36020605256435467</v>
      </c>
      <c r="F23" s="37"/>
      <c r="G23" s="52">
        <f t="shared" ref="G23" si="1">F23/F48*100</f>
        <v>0</v>
      </c>
      <c r="H23" s="37"/>
      <c r="I23" s="52">
        <f t="shared" ref="I23" si="2">H23/H48*100</f>
        <v>0</v>
      </c>
      <c r="J23" s="37"/>
      <c r="K23" s="52">
        <f t="shared" ref="K23" si="3">J23/J48*100</f>
        <v>0</v>
      </c>
    </row>
    <row r="24" spans="1:11" ht="40.75" x14ac:dyDescent="0.2">
      <c r="A24" s="13" t="s">
        <v>225</v>
      </c>
      <c r="B24" s="37"/>
      <c r="C24" s="52">
        <f>B24/B48*100</f>
        <v>0</v>
      </c>
      <c r="D24" s="37">
        <v>2500</v>
      </c>
      <c r="E24" s="52">
        <f>D24/D48*100</f>
        <v>0.30629766374519957</v>
      </c>
      <c r="F24" s="37"/>
      <c r="G24" s="52">
        <f>F24/F48*100</f>
        <v>0</v>
      </c>
      <c r="H24" s="37"/>
      <c r="I24" s="52">
        <f>H24/H48*100</f>
        <v>0</v>
      </c>
      <c r="J24" s="37"/>
      <c r="K24" s="52">
        <f>J24/J48*100</f>
        <v>0</v>
      </c>
    </row>
    <row r="25" spans="1:11" ht="27.2" x14ac:dyDescent="0.2">
      <c r="A25" s="13" t="s">
        <v>240</v>
      </c>
      <c r="B25" s="37"/>
      <c r="C25" s="52">
        <f>B25/B48*100</f>
        <v>0</v>
      </c>
      <c r="D25" s="37">
        <v>181</v>
      </c>
      <c r="E25" s="52">
        <f>D25/D48*100</f>
        <v>2.2175950855152445E-2</v>
      </c>
      <c r="F25" s="37"/>
      <c r="G25" s="52">
        <f>F25/F48*100</f>
        <v>0</v>
      </c>
      <c r="H25" s="37"/>
      <c r="I25" s="52">
        <f>H25/H48*100</f>
        <v>0</v>
      </c>
      <c r="J25" s="37"/>
      <c r="K25" s="52">
        <f>J25/J48*100</f>
        <v>0</v>
      </c>
    </row>
    <row r="26" spans="1:11" ht="27.2" x14ac:dyDescent="0.2">
      <c r="A26" s="13" t="s">
        <v>233</v>
      </c>
      <c r="B26" s="37"/>
      <c r="C26" s="52">
        <f>B26/B48*100</f>
        <v>0</v>
      </c>
      <c r="D26" s="37">
        <v>180</v>
      </c>
      <c r="E26" s="52">
        <f>D26/D48*100</f>
        <v>2.2053431789654368E-2</v>
      </c>
      <c r="F26" s="37"/>
      <c r="G26" s="52">
        <f>F26/F48*100</f>
        <v>0</v>
      </c>
      <c r="H26" s="37"/>
      <c r="I26" s="52">
        <f>H26/H48*100</f>
        <v>0</v>
      </c>
      <c r="J26" s="37"/>
      <c r="K26" s="52">
        <f>J26/J48*100</f>
        <v>0</v>
      </c>
    </row>
    <row r="27" spans="1:11" ht="13.6" x14ac:dyDescent="0.2">
      <c r="A27" s="13" t="s">
        <v>243</v>
      </c>
      <c r="B27" s="37"/>
      <c r="C27" s="52">
        <f>B27/B48*100</f>
        <v>0</v>
      </c>
      <c r="D27" s="37">
        <v>598005</v>
      </c>
      <c r="E27" s="52">
        <f>D27/D48*100</f>
        <v>73.267013763179222</v>
      </c>
      <c r="F27" s="37"/>
      <c r="G27" s="52">
        <f>F27/F48*100</f>
        <v>0</v>
      </c>
      <c r="H27" s="37"/>
      <c r="I27" s="52">
        <f>H27/H48*100</f>
        <v>0</v>
      </c>
      <c r="J27" s="37"/>
      <c r="K27" s="52">
        <f>J27/J48*100</f>
        <v>0</v>
      </c>
    </row>
    <row r="28" spans="1:11" ht="27.2" x14ac:dyDescent="0.2">
      <c r="A28" s="13" t="s">
        <v>258</v>
      </c>
      <c r="B28" s="37"/>
      <c r="C28" s="52">
        <f>B28/B48*100</f>
        <v>0</v>
      </c>
      <c r="D28" s="37"/>
      <c r="E28" s="52">
        <f>D28/D48*100</f>
        <v>0</v>
      </c>
      <c r="F28" s="37">
        <v>2000</v>
      </c>
      <c r="G28" s="52">
        <f>F28/F48*100</f>
        <v>0.90407411961262241</v>
      </c>
      <c r="H28" s="37">
        <v>5902.6</v>
      </c>
      <c r="I28" s="52">
        <f>H28/H48*100</f>
        <v>2.9225552082492645</v>
      </c>
      <c r="J28" s="37">
        <v>2183.1999999999998</v>
      </c>
      <c r="K28" s="52">
        <f>J28/J48*100</f>
        <v>1.0534396745106875</v>
      </c>
    </row>
    <row r="29" spans="1:11" ht="27.2" x14ac:dyDescent="0.2">
      <c r="A29" s="13" t="s">
        <v>261</v>
      </c>
      <c r="B29" s="37"/>
      <c r="C29" s="52">
        <f>B29/B48*100</f>
        <v>0</v>
      </c>
      <c r="D29" s="37"/>
      <c r="E29" s="52">
        <f>D29/D48*100</f>
        <v>0</v>
      </c>
      <c r="F29" s="37">
        <v>4559</v>
      </c>
      <c r="G29" s="52">
        <f>F29/F48*100</f>
        <v>2.0608369556569728</v>
      </c>
      <c r="H29" s="37">
        <v>5018</v>
      </c>
      <c r="I29" s="52">
        <f>H29/H48*100</f>
        <v>2.484563079828348</v>
      </c>
      <c r="J29" s="37">
        <v>6550</v>
      </c>
      <c r="K29" s="52">
        <f>J29/J48*100</f>
        <v>3.1605120319004234</v>
      </c>
    </row>
    <row r="30" spans="1:11" ht="54.35" x14ac:dyDescent="0.2">
      <c r="A30" s="13" t="s">
        <v>265</v>
      </c>
      <c r="B30" s="37"/>
      <c r="C30" s="52">
        <f>B30/B48*100</f>
        <v>0</v>
      </c>
      <c r="D30" s="37"/>
      <c r="E30" s="52">
        <f>D30/D48*100</f>
        <v>0</v>
      </c>
      <c r="F30" s="37">
        <v>9394.9</v>
      </c>
      <c r="G30" s="52">
        <f>F30/F48*100</f>
        <v>4.2468429731743127</v>
      </c>
      <c r="H30" s="37"/>
      <c r="I30" s="52">
        <f>H30/H48*100</f>
        <v>0</v>
      </c>
      <c r="J30" s="37"/>
      <c r="K30" s="52">
        <f>J30/J48*100</f>
        <v>0</v>
      </c>
    </row>
    <row r="31" spans="1:11" ht="40.75" x14ac:dyDescent="0.2">
      <c r="A31" s="13" t="s">
        <v>267</v>
      </c>
      <c r="B31" s="37"/>
      <c r="C31" s="52">
        <f>B31/B48*100</f>
        <v>0</v>
      </c>
      <c r="D31" s="37"/>
      <c r="E31" s="52">
        <f>D31/D48*100</f>
        <v>0</v>
      </c>
      <c r="F31" s="37">
        <v>2000</v>
      </c>
      <c r="G31" s="52">
        <f>F31/F48*100</f>
        <v>0.90407411961262241</v>
      </c>
      <c r="H31" s="37">
        <v>2000</v>
      </c>
      <c r="I31" s="52">
        <f>H31/H48*100</f>
        <v>0.99026029486980804</v>
      </c>
      <c r="J31" s="37">
        <v>2500</v>
      </c>
      <c r="K31" s="52">
        <f>J31/J48*100</f>
        <v>1.20630230225207</v>
      </c>
    </row>
    <row r="32" spans="1:11" ht="67.099999999999994" customHeight="1" x14ac:dyDescent="0.2">
      <c r="A32" s="13" t="s">
        <v>254</v>
      </c>
      <c r="B32" s="37"/>
      <c r="C32" s="52">
        <f>B32/B48*100</f>
        <v>0</v>
      </c>
      <c r="D32" s="37"/>
      <c r="E32" s="52">
        <f>D32/D48*100</f>
        <v>0</v>
      </c>
      <c r="F32" s="37">
        <f>231.9+10</f>
        <v>241.9</v>
      </c>
      <c r="G32" s="52">
        <f>F32/F48*100</f>
        <v>0.10934776476714668</v>
      </c>
      <c r="H32" s="37">
        <f>231.9+10</f>
        <v>241.9</v>
      </c>
      <c r="I32" s="52">
        <f>H32/H48*100</f>
        <v>0.11977198266450327</v>
      </c>
      <c r="J32" s="37">
        <f>231.9+10</f>
        <v>241.9</v>
      </c>
      <c r="K32" s="52">
        <f>J32/J48*100</f>
        <v>0.11672181076591027</v>
      </c>
    </row>
    <row r="33" spans="1:11" ht="67.099999999999994" customHeight="1" x14ac:dyDescent="0.2">
      <c r="A33" s="13" t="s">
        <v>285</v>
      </c>
      <c r="B33" s="37"/>
      <c r="C33" s="52">
        <f>B33/B48*100</f>
        <v>0</v>
      </c>
      <c r="D33" s="37"/>
      <c r="E33" s="52">
        <f>D33/D48*100</f>
        <v>0</v>
      </c>
      <c r="F33" s="37">
        <v>277.89999999999998</v>
      </c>
      <c r="G33" s="52">
        <f>F33/F48*100</f>
        <v>0.12562109892017387</v>
      </c>
      <c r="H33" s="37">
        <v>277.89999999999998</v>
      </c>
      <c r="I33" s="52">
        <f>H33/H48*100</f>
        <v>0.1375966679721598</v>
      </c>
      <c r="J33" s="37">
        <v>277.89999999999998</v>
      </c>
      <c r="K33" s="52">
        <f>J33/J48*100</f>
        <v>0.1340925639183401</v>
      </c>
    </row>
    <row r="34" spans="1:11" ht="13.6" x14ac:dyDescent="0.2">
      <c r="A34" s="18" t="s">
        <v>49</v>
      </c>
      <c r="B34" s="37">
        <f>117524.9+432920+24567.5</f>
        <v>575012.4</v>
      </c>
      <c r="C34" s="52">
        <f>B34/B48*100</f>
        <v>74.039726104760263</v>
      </c>
      <c r="D34" s="37">
        <v>6789.8</v>
      </c>
      <c r="E34" s="52">
        <f>D34/D48*100</f>
        <v>0.83187995091886235</v>
      </c>
      <c r="F34" s="37"/>
      <c r="G34" s="52">
        <f>F34/F48*100</f>
        <v>0</v>
      </c>
      <c r="H34" s="37"/>
      <c r="I34" s="52">
        <f>H34/H48*100</f>
        <v>0</v>
      </c>
      <c r="J34" s="37"/>
      <c r="K34" s="52">
        <f>J34/J48*100</f>
        <v>0</v>
      </c>
    </row>
    <row r="35" spans="1:11" s="57" customFormat="1" ht="42.65" customHeight="1" x14ac:dyDescent="0.25">
      <c r="A35" s="55" t="s">
        <v>158</v>
      </c>
      <c r="B35" s="38">
        <f>B36+B37+B38+B39+B40</f>
        <v>10969</v>
      </c>
      <c r="C35" s="58">
        <f>B35/B48*100</f>
        <v>1.4123899860996307</v>
      </c>
      <c r="D35" s="38">
        <f>D36+D37+D38+D39+D40</f>
        <v>11967.699999999999</v>
      </c>
      <c r="E35" s="58">
        <f>D35/D48*100</f>
        <v>1.4662714201613696</v>
      </c>
      <c r="F35" s="38">
        <f>F36+F37+F38+F39+F40</f>
        <v>6449.4000000000005</v>
      </c>
      <c r="G35" s="58">
        <f>F35/F48*100</f>
        <v>2.9153678135148233</v>
      </c>
      <c r="H35" s="38">
        <f>H36+H37+H38+H39+H40</f>
        <v>6449.4000000000005</v>
      </c>
      <c r="I35" s="58">
        <f>H35/H48*100</f>
        <v>3.19329237286667</v>
      </c>
      <c r="J35" s="38">
        <f>J36+J37+J38+J39+J40</f>
        <v>6449.4000000000005</v>
      </c>
      <c r="K35" s="58">
        <f>J35/J48*100</f>
        <v>3.1119704272578002</v>
      </c>
    </row>
    <row r="36" spans="1:11" ht="27.2" x14ac:dyDescent="0.2">
      <c r="A36" s="13" t="s">
        <v>26</v>
      </c>
      <c r="B36" s="37">
        <v>2094.6</v>
      </c>
      <c r="C36" s="52">
        <f>B36/B48*100</f>
        <v>0.26970481036414312</v>
      </c>
      <c r="D36" s="37">
        <v>2094.6</v>
      </c>
      <c r="E36" s="52">
        <f>D36/D48*100</f>
        <v>0.25662843459227797</v>
      </c>
      <c r="F36" s="37">
        <v>2094.6</v>
      </c>
      <c r="G36" s="52">
        <f>F36/F48*100</f>
        <v>0.94683682547029946</v>
      </c>
      <c r="H36" s="37">
        <v>2094.6</v>
      </c>
      <c r="I36" s="52">
        <f>H36/H48*100</f>
        <v>1.0370996068171499</v>
      </c>
      <c r="J36" s="37">
        <v>2094.6</v>
      </c>
      <c r="K36" s="52">
        <f>J36/J48*100</f>
        <v>1.0106883209188742</v>
      </c>
    </row>
    <row r="37" spans="1:11" ht="40.75" x14ac:dyDescent="0.2">
      <c r="A37" s="13" t="s">
        <v>109</v>
      </c>
      <c r="B37" s="37">
        <v>2425.1999999999998</v>
      </c>
      <c r="C37" s="52">
        <f>B37/B48*100</f>
        <v>0.3122735157524682</v>
      </c>
      <c r="D37" s="37">
        <v>2482.1999999999998</v>
      </c>
      <c r="E37" s="52">
        <f>D37/D48*100</f>
        <v>0.30411682437933368</v>
      </c>
      <c r="F37" s="37">
        <v>2988</v>
      </c>
      <c r="G37" s="52">
        <f>F37/F48*100</f>
        <v>1.3506867347012579</v>
      </c>
      <c r="H37" s="37">
        <v>2988</v>
      </c>
      <c r="I37" s="52">
        <f>H37/H48*100</f>
        <v>1.4794488805354933</v>
      </c>
      <c r="J37" s="37">
        <v>2988</v>
      </c>
      <c r="K37" s="52">
        <f>J37/J48*100</f>
        <v>1.441772511651674</v>
      </c>
    </row>
    <row r="38" spans="1:11" ht="44.35" customHeight="1" x14ac:dyDescent="0.2">
      <c r="A38" s="13" t="s">
        <v>114</v>
      </c>
      <c r="B38" s="37">
        <v>969.6</v>
      </c>
      <c r="C38" s="52">
        <f>B38/B48*100</f>
        <v>0.12484760055813675</v>
      </c>
      <c r="D38" s="37">
        <v>1328</v>
      </c>
      <c r="E38" s="52">
        <f>D38/D48*100</f>
        <v>0.16270531898145002</v>
      </c>
      <c r="F38" s="37">
        <v>1366.8</v>
      </c>
      <c r="G38" s="52">
        <f>F38/F48*100</f>
        <v>0.61784425334326609</v>
      </c>
      <c r="H38" s="37">
        <v>1366.8</v>
      </c>
      <c r="I38" s="52">
        <f>H38/H48*100</f>
        <v>0.67674388551402676</v>
      </c>
      <c r="J38" s="37">
        <v>1366.8</v>
      </c>
      <c r="K38" s="52">
        <f>J38/J48*100</f>
        <v>0.65950959468725168</v>
      </c>
    </row>
    <row r="39" spans="1:11" ht="18.7" customHeight="1" x14ac:dyDescent="0.2">
      <c r="A39" s="13" t="s">
        <v>237</v>
      </c>
      <c r="B39" s="37">
        <v>5268</v>
      </c>
      <c r="C39" s="52">
        <f>B39/B48*100</f>
        <v>0.67831802778492611</v>
      </c>
      <c r="D39" s="37">
        <v>6024.1</v>
      </c>
      <c r="E39" s="52">
        <f t="shared" ref="E39" si="4">D39/D48*100</f>
        <v>0.73806710246698271</v>
      </c>
      <c r="F39" s="37"/>
      <c r="G39" s="52">
        <f t="shared" ref="G39" si="5">F39/F48*100</f>
        <v>0</v>
      </c>
      <c r="H39" s="37"/>
      <c r="I39" s="52">
        <f t="shared" ref="I39" si="6">H39/H48*100</f>
        <v>0</v>
      </c>
      <c r="J39" s="37"/>
      <c r="K39" s="52">
        <f t="shared" ref="K39" si="7">J39/J48*100</f>
        <v>0</v>
      </c>
    </row>
    <row r="40" spans="1:11" ht="13.6" x14ac:dyDescent="0.2">
      <c r="A40" s="18" t="s">
        <v>49</v>
      </c>
      <c r="B40" s="37">
        <f>211.6</f>
        <v>211.6</v>
      </c>
      <c r="C40" s="52">
        <f>B40/B48*100</f>
        <v>2.7246031639956408E-2</v>
      </c>
      <c r="D40" s="37">
        <v>38.799999999999997</v>
      </c>
      <c r="E40" s="52">
        <f>D40/D48*100</f>
        <v>4.7537397413254965E-3</v>
      </c>
      <c r="F40" s="37"/>
      <c r="G40" s="52">
        <f>F40/F48*100</f>
        <v>0</v>
      </c>
      <c r="H40" s="37"/>
      <c r="I40" s="52">
        <f>H40/H48*100</f>
        <v>0</v>
      </c>
      <c r="J40" s="37"/>
      <c r="K40" s="52"/>
    </row>
    <row r="41" spans="1:11" s="57" customFormat="1" ht="25.85" x14ac:dyDescent="0.25">
      <c r="A41" s="55" t="s">
        <v>12</v>
      </c>
      <c r="B41" s="38">
        <f>B42</f>
        <v>16797.8</v>
      </c>
      <c r="C41" s="58">
        <f>B41/B48*100</f>
        <v>2.1629177234482975</v>
      </c>
      <c r="D41" s="38">
        <f>D42</f>
        <v>16294.8</v>
      </c>
      <c r="E41" s="58">
        <f>D41/D48*100</f>
        <v>1.9964236684781109</v>
      </c>
      <c r="F41" s="38">
        <f>F42</f>
        <v>16158.3</v>
      </c>
      <c r="G41" s="58">
        <f>F41/F48*100</f>
        <v>7.3041504234683181</v>
      </c>
      <c r="H41" s="38">
        <f>H42</f>
        <v>16158.3</v>
      </c>
      <c r="I41" s="58">
        <f>H41/H48*100</f>
        <v>8.0004614612974088</v>
      </c>
      <c r="J41" s="38">
        <f>J42</f>
        <v>16158.3</v>
      </c>
      <c r="K41" s="58">
        <f>J41/J48*100</f>
        <v>7.7967177961918486</v>
      </c>
    </row>
    <row r="42" spans="1:11" ht="13.6" x14ac:dyDescent="0.2">
      <c r="A42" s="13" t="s">
        <v>49</v>
      </c>
      <c r="B42" s="52">
        <v>16797.8</v>
      </c>
      <c r="C42" s="52">
        <f>B42/B48*100</f>
        <v>2.1629177234482975</v>
      </c>
      <c r="D42" s="37">
        <v>16294.8</v>
      </c>
      <c r="E42" s="52">
        <f>D42/D48*100</f>
        <v>1.9964236684781109</v>
      </c>
      <c r="F42" s="37">
        <v>16158.3</v>
      </c>
      <c r="G42" s="52">
        <f>F42/F48*100</f>
        <v>7.3041504234683181</v>
      </c>
      <c r="H42" s="37">
        <v>16158.3</v>
      </c>
      <c r="I42" s="52">
        <f>H42/H48*100</f>
        <v>8.0004614612974088</v>
      </c>
      <c r="J42" s="37">
        <v>16158.3</v>
      </c>
      <c r="K42" s="52">
        <f>J42/J48*100</f>
        <v>7.7967177961918486</v>
      </c>
    </row>
    <row r="43" spans="1:11" s="57" customFormat="1" ht="13.6" x14ac:dyDescent="0.25">
      <c r="A43" s="55" t="s">
        <v>50</v>
      </c>
      <c r="B43" s="58">
        <f>B9</f>
        <v>776626.8600000001</v>
      </c>
      <c r="C43" s="38">
        <f>B43/B48*100</f>
        <v>100</v>
      </c>
      <c r="D43" s="38">
        <f>D9</f>
        <v>816199.5</v>
      </c>
      <c r="E43" s="38">
        <f>D43/D48*100</f>
        <v>100</v>
      </c>
      <c r="F43" s="38">
        <f>F9</f>
        <v>221220.79999999996</v>
      </c>
      <c r="G43" s="38">
        <f>F43/F48*100</f>
        <v>99.999999999999986</v>
      </c>
      <c r="H43" s="38">
        <f>H9</f>
        <v>201967.09999999998</v>
      </c>
      <c r="I43" s="38">
        <f>H43/H48*100</f>
        <v>99.999999999999986</v>
      </c>
      <c r="J43" s="38">
        <f>J9</f>
        <v>207244.89999999997</v>
      </c>
      <c r="K43" s="38">
        <f>J43/J48*100</f>
        <v>99.999999999999986</v>
      </c>
    </row>
    <row r="44" spans="1:11" ht="13.6" x14ac:dyDescent="0.2">
      <c r="A44" s="13" t="s">
        <v>51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3.6" x14ac:dyDescent="0.2">
      <c r="A45" s="13" t="s">
        <v>52</v>
      </c>
      <c r="B45" s="52">
        <f>B41+B35+B10</f>
        <v>776626.8600000001</v>
      </c>
      <c r="C45" s="37">
        <f>B45/B48*100</f>
        <v>100</v>
      </c>
      <c r="D45" s="37">
        <f>D41+D35+D10</f>
        <v>816199.5</v>
      </c>
      <c r="E45" s="37">
        <f>D45/D48*100</f>
        <v>100</v>
      </c>
      <c r="F45" s="37">
        <f>F41+F35+F10</f>
        <v>221220.8</v>
      </c>
      <c r="G45" s="37">
        <f>F45/F48*100</f>
        <v>100</v>
      </c>
      <c r="H45" s="37">
        <f>H41+H35+H10</f>
        <v>201967.1</v>
      </c>
      <c r="I45" s="52">
        <f>H45/H48*100</f>
        <v>100</v>
      </c>
      <c r="J45" s="37">
        <f>J41+J35+J10</f>
        <v>207244.9</v>
      </c>
      <c r="K45" s="59">
        <f>J45/J48*100</f>
        <v>100</v>
      </c>
    </row>
    <row r="46" spans="1:11" ht="13.6" x14ac:dyDescent="0.2">
      <c r="A46" s="13" t="s">
        <v>53</v>
      </c>
      <c r="B46" s="52">
        <f>B45-B42-B40-B34</f>
        <v>184605.06000000006</v>
      </c>
      <c r="C46" s="52">
        <f>B46/B48*100</f>
        <v>23.77011014015148</v>
      </c>
      <c r="D46" s="52">
        <f>D45-D42-D40-D34</f>
        <v>793076.09999999986</v>
      </c>
      <c r="E46" s="52">
        <f>D46/D48*100</f>
        <v>97.166942640861691</v>
      </c>
      <c r="F46" s="52">
        <f>F45-F42-F40-F34</f>
        <v>205062.5</v>
      </c>
      <c r="G46" s="52">
        <f>F46/F48*100</f>
        <v>92.695849576531685</v>
      </c>
      <c r="H46" s="52">
        <f>H45-H42-H40-H34</f>
        <v>185808.80000000002</v>
      </c>
      <c r="I46" s="52">
        <f>H46/H48*100</f>
        <v>91.999538538702595</v>
      </c>
      <c r="J46" s="52">
        <f>J45-J42-J40-J34</f>
        <v>191086.6</v>
      </c>
      <c r="K46" s="52">
        <f>J46/J48*100</f>
        <v>92.203282203808158</v>
      </c>
    </row>
    <row r="47" spans="1:11" ht="25.85" x14ac:dyDescent="0.2">
      <c r="A47" s="55" t="s">
        <v>54</v>
      </c>
      <c r="B47" s="37">
        <f>B45-B46</f>
        <v>592021.80000000005</v>
      </c>
      <c r="C47" s="52">
        <f>B47/B48*100</f>
        <v>76.229889859848527</v>
      </c>
      <c r="D47" s="37">
        <f>D45-D46</f>
        <v>23123.40000000014</v>
      </c>
      <c r="E47" s="52">
        <f>D47/D48*100</f>
        <v>2.8330573591383157</v>
      </c>
      <c r="F47" s="52">
        <f>F45-F46</f>
        <v>16158.299999999988</v>
      </c>
      <c r="G47" s="52">
        <f>F47/F48*100</f>
        <v>7.3041504234683128</v>
      </c>
      <c r="H47" s="52">
        <f>H45-H46</f>
        <v>16158.299999999988</v>
      </c>
      <c r="I47" s="52">
        <f>H47/H48*100</f>
        <v>8.0004614612974034</v>
      </c>
      <c r="J47" s="37">
        <f>J45-J46</f>
        <v>16158.299999999988</v>
      </c>
      <c r="K47" s="52">
        <f>J47/J48*100</f>
        <v>7.7967177961918432</v>
      </c>
    </row>
    <row r="48" spans="1:11" s="57" customFormat="1" ht="25.85" x14ac:dyDescent="0.25">
      <c r="A48" s="55" t="s">
        <v>55</v>
      </c>
      <c r="B48" s="58">
        <f>B45</f>
        <v>776626.8600000001</v>
      </c>
      <c r="C48" s="39">
        <v>1</v>
      </c>
      <c r="D48" s="38">
        <f>D45</f>
        <v>816199.5</v>
      </c>
      <c r="E48" s="39">
        <v>1</v>
      </c>
      <c r="F48" s="38">
        <f>F45</f>
        <v>221220.8</v>
      </c>
      <c r="G48" s="39">
        <v>1</v>
      </c>
      <c r="H48" s="38">
        <f>H45</f>
        <v>201967.1</v>
      </c>
      <c r="I48" s="39">
        <v>1</v>
      </c>
      <c r="J48" s="38">
        <f>J45</f>
        <v>207244.9</v>
      </c>
      <c r="K48" s="39">
        <v>1</v>
      </c>
    </row>
    <row r="50" spans="2:11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</row>
  </sheetData>
  <mergeCells count="10">
    <mergeCell ref="I1:K1"/>
    <mergeCell ref="A3:K3"/>
    <mergeCell ref="A5:K5"/>
    <mergeCell ref="A7:A8"/>
    <mergeCell ref="B7:C7"/>
    <mergeCell ref="D7:E7"/>
    <mergeCell ref="F7:G7"/>
    <mergeCell ref="H7:I7"/>
    <mergeCell ref="J7:K7"/>
    <mergeCell ref="I6:L6"/>
  </mergeCells>
  <pageMargins left="0.59055118110236227" right="0.59055118110236227" top="1.181102362204724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="90" zoomScaleNormal="80" zoomScaleSheetLayoutView="90" workbookViewId="0">
      <selection activeCell="D9" sqref="D9"/>
    </sheetView>
  </sheetViews>
  <sheetFormatPr defaultColWidth="9.125" defaultRowHeight="13.6" x14ac:dyDescent="0.25"/>
  <cols>
    <col min="1" max="1" width="54.875" style="21" customWidth="1"/>
    <col min="2" max="2" width="14.125" style="21" customWidth="1"/>
    <col min="3" max="3" width="14.75" style="21" customWidth="1"/>
    <col min="4" max="4" width="15.375" style="21" customWidth="1"/>
    <col min="5" max="5" width="14.375" style="21" customWidth="1"/>
    <col min="6" max="6" width="15.125" style="21" customWidth="1"/>
    <col min="7" max="16384" width="9.125" style="21"/>
  </cols>
  <sheetData>
    <row r="1" spans="1:10" x14ac:dyDescent="0.25">
      <c r="E1" s="147" t="s">
        <v>86</v>
      </c>
      <c r="F1" s="130"/>
    </row>
    <row r="2" spans="1:10" ht="5.3" customHeight="1" x14ac:dyDescent="0.25"/>
    <row r="3" spans="1:10" ht="30.75" customHeight="1" x14ac:dyDescent="0.25">
      <c r="A3" s="145" t="s">
        <v>42</v>
      </c>
      <c r="B3" s="145"/>
      <c r="C3" s="145"/>
      <c r="D3" s="145"/>
      <c r="E3" s="145"/>
      <c r="F3" s="145"/>
    </row>
    <row r="4" spans="1:10" ht="6.8" customHeight="1" x14ac:dyDescent="0.25"/>
    <row r="5" spans="1:10" x14ac:dyDescent="0.25">
      <c r="A5" s="146" t="s">
        <v>43</v>
      </c>
      <c r="B5" s="146"/>
      <c r="C5" s="146"/>
      <c r="D5" s="146"/>
      <c r="E5" s="146"/>
      <c r="F5" s="146"/>
      <c r="G5" s="32"/>
      <c r="H5" s="32"/>
      <c r="I5" s="32"/>
      <c r="J5" s="32"/>
    </row>
    <row r="6" spans="1:10" ht="8.35" customHeight="1" x14ac:dyDescent="0.25"/>
    <row r="7" spans="1:10" s="34" customFormat="1" ht="57.1" x14ac:dyDescent="0.2">
      <c r="A7" s="33" t="s">
        <v>44</v>
      </c>
      <c r="B7" s="33" t="s">
        <v>248</v>
      </c>
      <c r="C7" s="33" t="s">
        <v>249</v>
      </c>
      <c r="D7" s="33" t="s">
        <v>177</v>
      </c>
      <c r="E7" s="33" t="s">
        <v>250</v>
      </c>
      <c r="F7" s="33" t="s">
        <v>251</v>
      </c>
    </row>
    <row r="8" spans="1:10" ht="66.099999999999994" customHeight="1" x14ac:dyDescent="0.25">
      <c r="A8" s="17" t="s">
        <v>94</v>
      </c>
      <c r="B8" s="69">
        <v>736.8</v>
      </c>
      <c r="C8" s="69">
        <v>719</v>
      </c>
      <c r="D8" s="69"/>
      <c r="E8" s="69"/>
      <c r="F8" s="69"/>
    </row>
    <row r="9" spans="1:10" ht="166.1" customHeight="1" x14ac:dyDescent="0.25">
      <c r="A9" s="61" t="s">
        <v>95</v>
      </c>
      <c r="B9" s="70">
        <v>906.2</v>
      </c>
      <c r="C9" s="70">
        <v>1608.9</v>
      </c>
      <c r="D9" s="70"/>
      <c r="E9" s="70"/>
      <c r="F9" s="70"/>
    </row>
    <row r="10" spans="1:10" ht="118.9" customHeight="1" x14ac:dyDescent="0.25">
      <c r="A10" s="51" t="s">
        <v>137</v>
      </c>
      <c r="B10" s="69">
        <v>7865.7</v>
      </c>
      <c r="C10" s="69">
        <v>10319.6</v>
      </c>
      <c r="D10" s="70"/>
      <c r="E10" s="70"/>
      <c r="F10" s="70"/>
    </row>
    <row r="11" spans="1:10" ht="123.65" customHeight="1" x14ac:dyDescent="0.25">
      <c r="A11" s="60" t="s">
        <v>144</v>
      </c>
      <c r="B11" s="69">
        <v>281</v>
      </c>
      <c r="C11" s="69">
        <v>314.89999999999998</v>
      </c>
      <c r="D11" s="70"/>
      <c r="E11" s="70"/>
      <c r="F11" s="70"/>
    </row>
    <row r="12" spans="1:10" s="36" customFormat="1" ht="14.3" x14ac:dyDescent="0.25">
      <c r="A12" s="35" t="s">
        <v>41</v>
      </c>
      <c r="B12" s="71">
        <f>SUM(B8:B11)</f>
        <v>9789.7000000000007</v>
      </c>
      <c r="C12" s="71">
        <f>SUM(C8:C11)</f>
        <v>12962.4</v>
      </c>
      <c r="D12" s="71">
        <f>SUM(D8:D11)</f>
        <v>0</v>
      </c>
      <c r="E12" s="71">
        <f>SUM(E8:E11)</f>
        <v>0</v>
      </c>
      <c r="F12" s="71">
        <f>SUM(F8:F11)</f>
        <v>0</v>
      </c>
    </row>
  </sheetData>
  <mergeCells count="3">
    <mergeCell ref="A3:F3"/>
    <mergeCell ref="A5:F5"/>
    <mergeCell ref="E1:F1"/>
  </mergeCells>
  <pageMargins left="0.59055118110236227" right="0.59055118110236227" top="1.102362204724409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P5" sqref="P5"/>
    </sheetView>
  </sheetViews>
  <sheetFormatPr defaultRowHeight="12.9" x14ac:dyDescent="0.2"/>
  <cols>
    <col min="1" max="1" width="43.25" customWidth="1"/>
    <col min="2" max="3" width="10.125" bestFit="1" customWidth="1"/>
  </cols>
  <sheetData>
    <row r="1" spans="1:16" x14ac:dyDescent="0.2">
      <c r="A1" t="s">
        <v>229</v>
      </c>
    </row>
    <row r="3" spans="1:16" x14ac:dyDescent="0.2">
      <c r="A3" s="62" t="s">
        <v>127</v>
      </c>
      <c r="B3" s="148" t="s">
        <v>130</v>
      </c>
      <c r="C3" s="148"/>
      <c r="D3" s="148"/>
      <c r="E3" s="148" t="s">
        <v>131</v>
      </c>
      <c r="F3" s="148"/>
      <c r="G3" s="148"/>
      <c r="H3" s="148" t="s">
        <v>132</v>
      </c>
      <c r="I3" s="148"/>
      <c r="J3" s="148"/>
      <c r="K3" s="148" t="s">
        <v>133</v>
      </c>
      <c r="L3" s="148"/>
      <c r="M3" s="148"/>
      <c r="N3" s="148" t="s">
        <v>170</v>
      </c>
      <c r="O3" s="148"/>
      <c r="P3" s="148"/>
    </row>
    <row r="4" spans="1:16" ht="39.6" customHeight="1" x14ac:dyDescent="0.2">
      <c r="A4" s="149" t="s">
        <v>126</v>
      </c>
      <c r="B4" s="82" t="s">
        <v>128</v>
      </c>
      <c r="C4" s="64" t="s">
        <v>129</v>
      </c>
      <c r="D4" s="82"/>
      <c r="E4" s="82" t="s">
        <v>128</v>
      </c>
      <c r="F4" s="64" t="s">
        <v>129</v>
      </c>
      <c r="G4" s="82"/>
      <c r="H4" s="82" t="s">
        <v>128</v>
      </c>
      <c r="I4" s="64" t="s">
        <v>129</v>
      </c>
      <c r="J4" s="82"/>
      <c r="K4" s="82" t="s">
        <v>128</v>
      </c>
      <c r="L4" s="64" t="s">
        <v>129</v>
      </c>
      <c r="M4" s="82"/>
      <c r="N4" s="82" t="s">
        <v>128</v>
      </c>
      <c r="O4" s="64" t="s">
        <v>129</v>
      </c>
      <c r="P4" s="82"/>
    </row>
    <row r="5" spans="1:16" ht="13.6" x14ac:dyDescent="0.25">
      <c r="A5" s="150"/>
      <c r="B5" s="83">
        <f>(4872*8+4942*4)/12</f>
        <v>4895.333333333333</v>
      </c>
      <c r="C5" s="84">
        <v>838</v>
      </c>
      <c r="D5" s="65">
        <f>B5/C5</f>
        <v>5.8416865552903738</v>
      </c>
      <c r="E5" s="83">
        <v>4966</v>
      </c>
      <c r="F5" s="84">
        <v>835</v>
      </c>
      <c r="G5" s="65">
        <f>E5/F5</f>
        <v>5.9473053892215573</v>
      </c>
      <c r="H5" s="84">
        <v>5005</v>
      </c>
      <c r="I5" s="84">
        <v>850</v>
      </c>
      <c r="J5" s="65">
        <f>H5/I5</f>
        <v>5.8882352941176475</v>
      </c>
      <c r="K5" s="84">
        <v>5005</v>
      </c>
      <c r="L5" s="84">
        <v>855</v>
      </c>
      <c r="M5" s="65">
        <f>K5/L5</f>
        <v>5.8538011695906436</v>
      </c>
      <c r="N5" s="84">
        <v>5005</v>
      </c>
      <c r="O5" s="84">
        <v>855</v>
      </c>
      <c r="P5" s="65">
        <f>N5/O5</f>
        <v>5.8538011695906436</v>
      </c>
    </row>
    <row r="6" spans="1:16" ht="13.6" x14ac:dyDescent="0.25">
      <c r="A6" s="78" t="s">
        <v>169</v>
      </c>
      <c r="B6" s="83">
        <f>(4872*8+4942*4)/12</f>
        <v>4895.333333333333</v>
      </c>
      <c r="C6" s="84">
        <v>395</v>
      </c>
      <c r="D6" s="65">
        <f>B6/C6</f>
        <v>12.393248945147679</v>
      </c>
      <c r="E6" s="83">
        <v>4966</v>
      </c>
      <c r="F6" s="84">
        <v>396</v>
      </c>
      <c r="G6" s="65">
        <f>E6/F6</f>
        <v>12.54040404040404</v>
      </c>
      <c r="H6" s="84">
        <v>5005</v>
      </c>
      <c r="I6" s="84">
        <v>397</v>
      </c>
      <c r="J6" s="65">
        <f>H6/I6</f>
        <v>12.60705289672544</v>
      </c>
      <c r="K6" s="84">
        <v>5005</v>
      </c>
      <c r="L6" s="84">
        <v>397</v>
      </c>
      <c r="M6" s="65">
        <f>K6/L6</f>
        <v>12.60705289672544</v>
      </c>
      <c r="N6" s="84">
        <v>5005</v>
      </c>
      <c r="O6" s="84">
        <v>397</v>
      </c>
      <c r="P6" s="65">
        <f>N6/O6</f>
        <v>12.60705289672544</v>
      </c>
    </row>
    <row r="7" spans="1:16" ht="39.6" customHeight="1" x14ac:dyDescent="0.2">
      <c r="A7" s="63" t="s">
        <v>134</v>
      </c>
      <c r="B7" s="84" t="s">
        <v>128</v>
      </c>
      <c r="C7" s="85" t="s">
        <v>135</v>
      </c>
      <c r="D7" s="62"/>
      <c r="E7" s="82" t="s">
        <v>128</v>
      </c>
      <c r="F7" s="64" t="s">
        <v>135</v>
      </c>
      <c r="G7" s="62"/>
      <c r="H7" s="82" t="s">
        <v>128</v>
      </c>
      <c r="I7" s="64" t="s">
        <v>135</v>
      </c>
      <c r="J7" s="62"/>
      <c r="K7" s="82" t="s">
        <v>128</v>
      </c>
      <c r="L7" s="64" t="s">
        <v>135</v>
      </c>
      <c r="M7" s="62"/>
      <c r="N7" s="82" t="s">
        <v>128</v>
      </c>
      <c r="O7" s="64" t="s">
        <v>135</v>
      </c>
      <c r="P7" s="62"/>
    </row>
    <row r="8" spans="1:16" ht="13.6" x14ac:dyDescent="0.25">
      <c r="A8" s="62" t="s">
        <v>9</v>
      </c>
      <c r="B8" s="83">
        <f>(2993*8+3071*4)/12</f>
        <v>3019</v>
      </c>
      <c r="C8" s="83">
        <f>(124*8+126*4)/12</f>
        <v>124.66666666666667</v>
      </c>
      <c r="D8" s="65">
        <f>B8/C8</f>
        <v>24.21657754010695</v>
      </c>
      <c r="E8" s="84">
        <v>3084</v>
      </c>
      <c r="F8" s="84">
        <v>126</v>
      </c>
      <c r="G8" s="65">
        <f>E8/F8</f>
        <v>24.476190476190474</v>
      </c>
      <c r="H8" s="84">
        <v>3106</v>
      </c>
      <c r="I8" s="84">
        <v>123</v>
      </c>
      <c r="J8" s="65">
        <f>H8/I8</f>
        <v>25.252032520325205</v>
      </c>
      <c r="K8" s="84">
        <v>3106</v>
      </c>
      <c r="L8" s="84">
        <v>123</v>
      </c>
      <c r="M8" s="65">
        <f>K8/L8</f>
        <v>25.252032520325205</v>
      </c>
      <c r="N8" s="84">
        <v>3106</v>
      </c>
      <c r="O8" s="84">
        <v>123</v>
      </c>
      <c r="P8" s="65">
        <f>N8/O8</f>
        <v>25.252032520325205</v>
      </c>
    </row>
    <row r="9" spans="1:16" ht="13.6" x14ac:dyDescent="0.25">
      <c r="A9" s="62" t="s">
        <v>10</v>
      </c>
      <c r="B9" s="83">
        <f>(1879*8+1871*4)/12</f>
        <v>1876.3333333333333</v>
      </c>
      <c r="C9" s="83">
        <f>(185*8+179*4)/12</f>
        <v>183</v>
      </c>
      <c r="D9" s="65">
        <f>B9/C9</f>
        <v>10.253187613843352</v>
      </c>
      <c r="E9" s="84">
        <v>1882</v>
      </c>
      <c r="F9" s="84">
        <v>179</v>
      </c>
      <c r="G9" s="65">
        <f>E9/F9</f>
        <v>10.513966480446927</v>
      </c>
      <c r="H9" s="84">
        <v>1899</v>
      </c>
      <c r="I9" s="84">
        <v>181</v>
      </c>
      <c r="J9" s="65">
        <f>H9/I9</f>
        <v>10.491712707182321</v>
      </c>
      <c r="K9" s="84">
        <v>1899</v>
      </c>
      <c r="L9" s="84">
        <v>181</v>
      </c>
      <c r="M9" s="65">
        <f>K9/L9</f>
        <v>10.491712707182321</v>
      </c>
      <c r="N9" s="84">
        <v>1899</v>
      </c>
      <c r="O9" s="84">
        <v>181</v>
      </c>
      <c r="P9" s="65">
        <f>N9/O9</f>
        <v>10.491712707182321</v>
      </c>
    </row>
    <row r="10" spans="1:16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37"/>
      <c r="L10" s="37"/>
      <c r="M10" s="62"/>
      <c r="N10" s="62"/>
      <c r="O10" s="62"/>
      <c r="P10" s="62"/>
    </row>
    <row r="11" spans="1:16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</sheetData>
  <mergeCells count="6">
    <mergeCell ref="N3:P3"/>
    <mergeCell ref="A4:A5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 </vt:lpstr>
      <vt:lpstr>прилож 6</vt:lpstr>
      <vt:lpstr>расчеты к прил1</vt:lpstr>
    </vt:vector>
  </TitlesOfParts>
  <Company>Управление образования Администрации Колпашевского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А. Сергачева</dc:creator>
  <cp:lastModifiedBy>Оксана П. Трифонова</cp:lastModifiedBy>
  <cp:lastPrinted>2015-12-08T11:15:57Z</cp:lastPrinted>
  <dcterms:created xsi:type="dcterms:W3CDTF">2010-12-13T10:00:00Z</dcterms:created>
  <dcterms:modified xsi:type="dcterms:W3CDTF">2015-12-08T11:45:44Z</dcterms:modified>
</cp:coreProperties>
</file>